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rley365-my.sharepoint.com/personal/dmurraycox_turley_co_uk/Documents/Things to Upload to Sharepoint/"/>
    </mc:Choice>
  </mc:AlternateContent>
  <xr:revisionPtr revIDLastSave="384" documentId="8_{B62008E7-2BD3-4CF6-8CF6-903B491C64D2}" xr6:coauthVersionLast="47" xr6:coauthVersionMax="47" xr10:uidLastSave="{7415455A-0F14-4CD3-B886-88513A252681}"/>
  <bookViews>
    <workbookView xWindow="-108" yWindow="-108" windowWidth="27288" windowHeight="17544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3" i="2" l="1"/>
  <c r="P63" i="2"/>
  <c r="I56" i="2"/>
  <c r="Q36" i="2"/>
  <c r="P36" i="2"/>
  <c r="B45" i="2"/>
  <c r="S62" i="2"/>
  <c r="R62" i="2"/>
  <c r="Q62" i="2"/>
  <c r="P62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S53" i="2"/>
  <c r="S54" i="2" s="1"/>
  <c r="S55" i="2" s="1"/>
  <c r="R53" i="2"/>
  <c r="R54" i="2" s="1"/>
  <c r="R55" i="2" s="1"/>
  <c r="Q53" i="2"/>
  <c r="Q54" i="2" s="1"/>
  <c r="Q55" i="2" s="1"/>
  <c r="P53" i="2"/>
  <c r="P54" i="2" s="1"/>
  <c r="P55" i="2" s="1"/>
  <c r="S52" i="2"/>
  <c r="R52" i="2"/>
  <c r="Q52" i="2"/>
  <c r="P52" i="2"/>
  <c r="O52" i="2"/>
  <c r="N52" i="2"/>
  <c r="M52" i="2"/>
  <c r="M53" i="2" s="1"/>
  <c r="M54" i="2" s="1"/>
  <c r="M55" i="2" s="1"/>
  <c r="L52" i="2"/>
  <c r="L53" i="2" s="1"/>
  <c r="L54" i="2" s="1"/>
  <c r="L55" i="2" s="1"/>
  <c r="K52" i="2"/>
  <c r="J52" i="2"/>
  <c r="I52" i="2"/>
  <c r="H52" i="2"/>
  <c r="G52" i="2"/>
  <c r="F52" i="2"/>
  <c r="E52" i="2"/>
  <c r="D52" i="2"/>
  <c r="C52" i="2"/>
  <c r="C46" i="2"/>
  <c r="S35" i="2"/>
  <c r="R35" i="2"/>
  <c r="Q35" i="2"/>
  <c r="P35" i="2"/>
  <c r="S26" i="2"/>
  <c r="R26" i="2"/>
  <c r="Q26" i="2"/>
  <c r="Q27" i="2" s="1"/>
  <c r="Q28" i="2" s="1"/>
  <c r="P26" i="2"/>
  <c r="P27" i="2" s="1"/>
  <c r="P28" i="2" s="1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F35" i="2" s="1"/>
  <c r="F36" i="2" s="1"/>
  <c r="E34" i="2"/>
  <c r="C34" i="2"/>
  <c r="C35" i="2" s="1"/>
  <c r="S27" i="2"/>
  <c r="S28" i="2" s="1"/>
  <c r="R27" i="2"/>
  <c r="R28" i="2" s="1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C19" i="2"/>
  <c r="D19" i="2" s="1"/>
  <c r="B18" i="2"/>
  <c r="S13" i="2"/>
  <c r="S29" i="2" s="1"/>
  <c r="S39" i="2" s="1"/>
  <c r="R13" i="2"/>
  <c r="R29" i="2" s="1"/>
  <c r="Q13" i="2"/>
  <c r="Q56" i="2" s="1"/>
  <c r="Q66" i="2" s="1"/>
  <c r="P13" i="2"/>
  <c r="P56" i="2" s="1"/>
  <c r="P66" i="2" s="1"/>
  <c r="O13" i="2"/>
  <c r="O56" i="2" s="1"/>
  <c r="O66" i="2" s="1"/>
  <c r="N13" i="2"/>
  <c r="N56" i="2" s="1"/>
  <c r="N66" i="2" s="1"/>
  <c r="M13" i="2"/>
  <c r="L13" i="2"/>
  <c r="K13" i="2"/>
  <c r="K56" i="2" s="1"/>
  <c r="J13" i="2"/>
  <c r="I13" i="2"/>
  <c r="H13" i="2"/>
  <c r="G13" i="2"/>
  <c r="G56" i="2" s="1"/>
  <c r="F13" i="2"/>
  <c r="F56" i="2" s="1"/>
  <c r="F66" i="2" s="1"/>
  <c r="E13" i="2"/>
  <c r="E56" i="2" s="1"/>
  <c r="E66" i="2" s="1"/>
  <c r="D13" i="2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Q47" i="2" s="1"/>
  <c r="R47" i="2" s="1"/>
  <c r="S47" i="2" s="1"/>
  <c r="C13" i="2"/>
  <c r="C20" i="2" s="1"/>
  <c r="B12" i="2"/>
  <c r="B11" i="2"/>
  <c r="B10" i="2"/>
  <c r="B9" i="2"/>
  <c r="B8" i="2"/>
  <c r="J56" i="2" l="1"/>
  <c r="N53" i="2"/>
  <c r="N54" i="2" s="1"/>
  <c r="N55" i="2" s="1"/>
  <c r="S64" i="2"/>
  <c r="S65" i="2" s="1"/>
  <c r="R36" i="2"/>
  <c r="R37" i="2" s="1"/>
  <c r="R38" i="2" s="1"/>
  <c r="S37" i="2"/>
  <c r="S38" i="2" s="1"/>
  <c r="S40" i="2" s="1"/>
  <c r="L56" i="2"/>
  <c r="L66" i="2" s="1"/>
  <c r="C47" i="2"/>
  <c r="C48" i="2" s="1"/>
  <c r="H29" i="2"/>
  <c r="D20" i="2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P57" i="2"/>
  <c r="P29" i="2"/>
  <c r="P39" i="2" s="1"/>
  <c r="S36" i="2"/>
  <c r="M56" i="2"/>
  <c r="M57" i="2" s="1"/>
  <c r="Q57" i="2"/>
  <c r="R56" i="2"/>
  <c r="R66" i="2" s="1"/>
  <c r="P37" i="2"/>
  <c r="P38" i="2" s="1"/>
  <c r="P40" i="2" s="1"/>
  <c r="J53" i="2"/>
  <c r="J54" i="2" s="1"/>
  <c r="J55" i="2" s="1"/>
  <c r="J57" i="2" s="1"/>
  <c r="R57" i="2"/>
  <c r="S56" i="2"/>
  <c r="S66" i="2" s="1"/>
  <c r="S67" i="2" s="1"/>
  <c r="Q37" i="2"/>
  <c r="Q38" i="2" s="1"/>
  <c r="P64" i="2"/>
  <c r="P65" i="2" s="1"/>
  <c r="H56" i="2"/>
  <c r="H66" i="2" s="1"/>
  <c r="Q63" i="2"/>
  <c r="Q64" i="2" s="1"/>
  <c r="Q65" i="2" s="1"/>
  <c r="Q67" i="2" s="1"/>
  <c r="R63" i="2"/>
  <c r="R64" i="2" s="1"/>
  <c r="R65" i="2" s="1"/>
  <c r="D26" i="2"/>
  <c r="K53" i="2"/>
  <c r="K54" i="2" s="1"/>
  <c r="K55" i="2" s="1"/>
  <c r="I29" i="2"/>
  <c r="I39" i="2" s="1"/>
  <c r="M29" i="2"/>
  <c r="Q29" i="2"/>
  <c r="Q30" i="2" s="1"/>
  <c r="K29" i="2"/>
  <c r="K39" i="2" s="1"/>
  <c r="L29" i="2"/>
  <c r="L39" i="2" s="1"/>
  <c r="E62" i="2"/>
  <c r="B34" i="2"/>
  <c r="J29" i="2"/>
  <c r="J39" i="2" s="1"/>
  <c r="O29" i="2"/>
  <c r="O39" i="2" s="1"/>
  <c r="N29" i="2"/>
  <c r="N39" i="2" s="1"/>
  <c r="P67" i="2"/>
  <c r="E29" i="2"/>
  <c r="E39" i="2" s="1"/>
  <c r="F29" i="2"/>
  <c r="F39" i="2" s="1"/>
  <c r="G29" i="2"/>
  <c r="G39" i="2" s="1"/>
  <c r="C26" i="2"/>
  <c r="F37" i="2"/>
  <c r="F38" i="2" s="1"/>
  <c r="N57" i="2"/>
  <c r="D53" i="2"/>
  <c r="B25" i="2"/>
  <c r="E19" i="2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C62" i="2"/>
  <c r="O62" i="2"/>
  <c r="D62" i="2"/>
  <c r="K62" i="2"/>
  <c r="L62" i="2"/>
  <c r="O53" i="2"/>
  <c r="O54" i="2" s="1"/>
  <c r="O55" i="2" s="1"/>
  <c r="O57" i="2" s="1"/>
  <c r="M62" i="2"/>
  <c r="N62" i="2"/>
  <c r="I53" i="2"/>
  <c r="I54" i="2" s="1"/>
  <c r="I55" i="2" s="1"/>
  <c r="I57" i="2" s="1"/>
  <c r="C53" i="2"/>
  <c r="I66" i="2"/>
  <c r="J66" i="2"/>
  <c r="J62" i="2"/>
  <c r="I62" i="2"/>
  <c r="B61" i="2"/>
  <c r="F62" i="2"/>
  <c r="G62" i="2"/>
  <c r="H53" i="2"/>
  <c r="H54" i="2" s="1"/>
  <c r="H55" i="2" s="1"/>
  <c r="H57" i="2" s="1"/>
  <c r="D46" i="2"/>
  <c r="G66" i="2"/>
  <c r="E53" i="2"/>
  <c r="E54" i="2" s="1"/>
  <c r="E55" i="2" s="1"/>
  <c r="E57" i="2" s="1"/>
  <c r="F53" i="2"/>
  <c r="F54" i="2" s="1"/>
  <c r="F55" i="2" s="1"/>
  <c r="F57" i="2" s="1"/>
  <c r="K57" i="2"/>
  <c r="G53" i="2"/>
  <c r="G54" i="2" s="1"/>
  <c r="G55" i="2" s="1"/>
  <c r="G57" i="2" s="1"/>
  <c r="L57" i="2"/>
  <c r="H62" i="2"/>
  <c r="B52" i="2"/>
  <c r="K66" i="2"/>
  <c r="P30" i="2"/>
  <c r="M26" i="2"/>
  <c r="M27" i="2" s="1"/>
  <c r="M28" i="2" s="1"/>
  <c r="M35" i="2"/>
  <c r="M36" i="2" s="1"/>
  <c r="M37" i="2" s="1"/>
  <c r="M38" i="2" s="1"/>
  <c r="K35" i="2"/>
  <c r="K36" i="2" s="1"/>
  <c r="K37" i="2" s="1"/>
  <c r="K38" i="2" s="1"/>
  <c r="I26" i="2"/>
  <c r="I27" i="2" s="1"/>
  <c r="I28" i="2" s="1"/>
  <c r="I30" i="2" s="1"/>
  <c r="G26" i="2"/>
  <c r="G27" i="2" s="1"/>
  <c r="G28" i="2" s="1"/>
  <c r="G30" i="2" s="1"/>
  <c r="F26" i="2"/>
  <c r="F27" i="2" s="1"/>
  <c r="F28" i="2" s="1"/>
  <c r="F30" i="2" s="1"/>
  <c r="C21" i="2"/>
  <c r="O26" i="2"/>
  <c r="O27" i="2" s="1"/>
  <c r="O28" i="2" s="1"/>
  <c r="H35" i="2"/>
  <c r="H36" i="2" s="1"/>
  <c r="H37" i="2" s="1"/>
  <c r="H38" i="2" s="1"/>
  <c r="S30" i="2"/>
  <c r="I35" i="2"/>
  <c r="I36" i="2" s="1"/>
  <c r="I37" i="2" s="1"/>
  <c r="I38" i="2" s="1"/>
  <c r="N26" i="2"/>
  <c r="N27" i="2" s="1"/>
  <c r="N28" i="2" s="1"/>
  <c r="G35" i="2"/>
  <c r="G36" i="2" s="1"/>
  <c r="E26" i="2"/>
  <c r="J35" i="2"/>
  <c r="J36" i="2" s="1"/>
  <c r="J37" i="2" s="1"/>
  <c r="J38" i="2" s="1"/>
  <c r="H26" i="2"/>
  <c r="H27" i="2" s="1"/>
  <c r="H28" i="2" s="1"/>
  <c r="O35" i="2"/>
  <c r="D35" i="2"/>
  <c r="L35" i="2"/>
  <c r="L36" i="2" s="1"/>
  <c r="L37" i="2" s="1"/>
  <c r="L38" i="2" s="1"/>
  <c r="L26" i="2"/>
  <c r="L27" i="2" s="1"/>
  <c r="L28" i="2" s="1"/>
  <c r="E35" i="2"/>
  <c r="E36" i="2" s="1"/>
  <c r="R30" i="2"/>
  <c r="J26" i="2"/>
  <c r="J27" i="2" s="1"/>
  <c r="J28" i="2" s="1"/>
  <c r="K26" i="2"/>
  <c r="K27" i="2" s="1"/>
  <c r="K28" i="2" s="1"/>
  <c r="M39" i="2"/>
  <c r="N35" i="2"/>
  <c r="N36" i="2" s="1"/>
  <c r="N37" i="2" s="1"/>
  <c r="N38" i="2" s="1"/>
  <c r="Q39" i="2"/>
  <c r="R39" i="2"/>
  <c r="H39" i="2"/>
  <c r="B13" i="2"/>
  <c r="R67" i="2" l="1"/>
  <c r="H30" i="2"/>
  <c r="E63" i="2"/>
  <c r="E64" i="2" s="1"/>
  <c r="E65" i="2" s="1"/>
  <c r="E67" i="2" s="1"/>
  <c r="H63" i="2"/>
  <c r="H64" i="2" s="1"/>
  <c r="H65" i="2" s="1"/>
  <c r="H67" i="2" s="1"/>
  <c r="Q40" i="2"/>
  <c r="O63" i="2"/>
  <c r="O64" i="2" s="1"/>
  <c r="O65" i="2" s="1"/>
  <c r="O67" i="2" s="1"/>
  <c r="M63" i="2"/>
  <c r="M64" i="2" s="1"/>
  <c r="M65" i="2" s="1"/>
  <c r="M67" i="2" s="1"/>
  <c r="R40" i="2"/>
  <c r="G64" i="2"/>
  <c r="G65" i="2" s="1"/>
  <c r="G67" i="2" s="1"/>
  <c r="G63" i="2"/>
  <c r="K30" i="2"/>
  <c r="J63" i="2"/>
  <c r="J64" i="2" s="1"/>
  <c r="J65" i="2" s="1"/>
  <c r="J67" i="2" s="1"/>
  <c r="M30" i="2"/>
  <c r="M66" i="2"/>
  <c r="F63" i="2"/>
  <c r="F64" i="2" s="1"/>
  <c r="F65" i="2" s="1"/>
  <c r="F67" i="2" s="1"/>
  <c r="L63" i="2"/>
  <c r="L64" i="2" s="1"/>
  <c r="L65" i="2" s="1"/>
  <c r="L67" i="2" s="1"/>
  <c r="K63" i="2"/>
  <c r="K64" i="2" s="1"/>
  <c r="K65" i="2" s="1"/>
  <c r="K67" i="2" s="1"/>
  <c r="K40" i="2"/>
  <c r="S57" i="2"/>
  <c r="I63" i="2"/>
  <c r="I64" i="2" s="1"/>
  <c r="I65" i="2" s="1"/>
  <c r="I67" i="2" s="1"/>
  <c r="L30" i="2"/>
  <c r="N63" i="2"/>
  <c r="N64" i="2" s="1"/>
  <c r="N65" i="2" s="1"/>
  <c r="N67" i="2" s="1"/>
  <c r="J30" i="2"/>
  <c r="J40" i="2"/>
  <c r="N30" i="2"/>
  <c r="N40" i="2"/>
  <c r="I40" i="2"/>
  <c r="F40" i="2"/>
  <c r="L40" i="2"/>
  <c r="O30" i="2"/>
  <c r="E27" i="2"/>
  <c r="E28" i="2" s="1"/>
  <c r="E30" i="2" s="1"/>
  <c r="G37" i="2"/>
  <c r="G38" i="2" s="1"/>
  <c r="G40" i="2" s="1"/>
  <c r="E37" i="2"/>
  <c r="E38" i="2" s="1"/>
  <c r="E40" i="2" s="1"/>
  <c r="O36" i="2"/>
  <c r="O37" i="2" s="1"/>
  <c r="O38" i="2" s="1"/>
  <c r="O40" i="2" s="1"/>
  <c r="D48" i="2"/>
  <c r="E46" i="2"/>
  <c r="M40" i="2"/>
  <c r="H40" i="2"/>
  <c r="D21" i="2"/>
  <c r="F46" i="2" l="1"/>
  <c r="E48" i="2"/>
  <c r="E21" i="2"/>
  <c r="G46" i="2" l="1"/>
  <c r="F48" i="2"/>
  <c r="F21" i="2"/>
  <c r="H46" i="2" l="1"/>
  <c r="G48" i="2"/>
  <c r="G21" i="2"/>
  <c r="I46" i="2" l="1"/>
  <c r="H48" i="2"/>
  <c r="H21" i="2"/>
  <c r="J46" i="2" l="1"/>
  <c r="I48" i="2"/>
  <c r="I21" i="2"/>
  <c r="K46" i="2" l="1"/>
  <c r="J48" i="2"/>
  <c r="J21" i="2"/>
  <c r="L46" i="2" l="1"/>
  <c r="K48" i="2"/>
  <c r="K21" i="2"/>
  <c r="M46" i="2" l="1"/>
  <c r="L48" i="2"/>
  <c r="L21" i="2"/>
  <c r="M48" i="2" l="1"/>
  <c r="N46" i="2"/>
  <c r="M21" i="2"/>
  <c r="N48" i="2" l="1"/>
  <c r="O46" i="2"/>
  <c r="N21" i="2"/>
  <c r="O48" i="2" l="1"/>
  <c r="P46" i="2"/>
  <c r="O21" i="2"/>
  <c r="P48" i="2" l="1"/>
  <c r="Q46" i="2"/>
  <c r="P21" i="2"/>
  <c r="R46" i="2" l="1"/>
  <c r="Q48" i="2"/>
  <c r="Q21" i="2"/>
  <c r="S46" i="2" l="1"/>
  <c r="S48" i="2" s="1"/>
  <c r="R48" i="2"/>
  <c r="R21" i="2"/>
  <c r="S21" i="2"/>
</calcChain>
</file>

<file path=xl/sharedStrings.xml><?xml version="1.0" encoding="utf-8"?>
<sst xmlns="http://schemas.openxmlformats.org/spreadsheetml/2006/main" count="171" uniqueCount="43">
  <si>
    <t>5 year requirement (as of 01/04)</t>
  </si>
  <si>
    <t>5YHLS</t>
  </si>
  <si>
    <t xml:space="preserve">Requirement </t>
  </si>
  <si>
    <t>2038/39</t>
  </si>
  <si>
    <t>2039/40</t>
  </si>
  <si>
    <t>Forecast five-year supply</t>
  </si>
  <si>
    <t>Annualised requirement</t>
  </si>
  <si>
    <t>2029/30</t>
  </si>
  <si>
    <t>2028/29</t>
  </si>
  <si>
    <t>Cumlative Requirement</t>
  </si>
  <si>
    <t>Cumulative Supply</t>
  </si>
  <si>
    <t>2024/25</t>
  </si>
  <si>
    <t>2025/26</t>
  </si>
  <si>
    <t>Difference</t>
  </si>
  <si>
    <t>2026/27</t>
  </si>
  <si>
    <t>2027/28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</si>
  <si>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</si>
  <si>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</si>
  <si>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</si>
  <si>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</si>
  <si>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</si>
  <si>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</si>
  <si>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</si>
  <si>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</si>
  <si>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Total</t>
  </si>
  <si>
    <t>Horsham Housing Land Supply</t>
  </si>
  <si>
    <t>2023/24</t>
  </si>
  <si>
    <t>Completions</t>
  </si>
  <si>
    <t>Total Commitments (made allocations/permissions)</t>
  </si>
  <si>
    <t>Strategic Site Allocations</t>
  </si>
  <si>
    <t xml:space="preserve">Smaller Site Allocations </t>
  </si>
  <si>
    <t>Windfalls</t>
  </si>
  <si>
    <t>Total HDC Supply</t>
  </si>
  <si>
    <t>Source</t>
  </si>
  <si>
    <t>Table 2 - Overall Plan Delivery (stepped trajectory as per Appendix 1 of JDCJB05)</t>
  </si>
  <si>
    <t>Table 3 - Overall Plan Delivery (flat requirement)</t>
  </si>
  <si>
    <t>Table 2a - Associated Housing Land Supply (no provision for undersupply)</t>
  </si>
  <si>
    <t>plus a 20% buffer (as per the NPPF as the requirement is less than 80% of LHN)</t>
  </si>
  <si>
    <t>Table 2b - Associated Housing Land Supply (Sedgefield provision for undersupply)</t>
  </si>
  <si>
    <t>plus accrued shortfall</t>
  </si>
  <si>
    <t>Table 3a - Associated Housing Land Supply (no provision for undersupply)</t>
  </si>
  <si>
    <t>Table 3b - Associated Housing Land Supply (Sedgefield provision for undersupply)</t>
  </si>
  <si>
    <t xml:space="preserve"> Table 1 - Delivery as per HDC Trajectory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</si>
</sst>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b/>
      <sz val="7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8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" fontId="4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" fontId="3" fillId="0" borderId="1" xfId="0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7"/>
  <sheetViews>
    <sheetView tabSelected="1" topLeftCell="A19" zoomScale="140" zoomScaleNormal="140" workbookViewId="0">
      <selection activeCell="B8" sqref="B8"/>
    </sheetView>
  </sheetViews>
  <sheetFormatPr defaultRowHeight="9.6" x14ac:dyDescent="0.25"/>
  <cols>
    <col min="1" max="1" width="42.109375" style="2" customWidth="1"/>
    <col min="2" max="2" width="6.21875" style="2" customWidth="1"/>
    <col min="3" max="19" width="5.21875" style="2" customWidth="1"/>
    <col min="20" max="16384" width="8.88671875" style="2"/>
  </cols>
  <sheetData>
    <row r="1" spans="1:19" ht="12.6" customHeight="1" x14ac:dyDescent="0.25"/>
    <row r="2" spans="1:19" ht="12.6" customHeight="1" x14ac:dyDescent="0.25">
      <c r="A2" s="1" t="s">
        <v>25</v>
      </c>
      <c r="B2" s="1"/>
    </row>
    <row r="3" spans="1:19" ht="12.6" customHeight="1" x14ac:dyDescent="0.25"/>
    <row r="4" spans="1:19" ht="12.6" customHeight="1" x14ac:dyDescent="0.25">
      <c r="A4" s="1" t="s">
        <v>42</v>
      </c>
      <c r="B4" s="1"/>
    </row>
    <row r="5" spans="1:19" ht="12.6" customHeight="1" x14ac:dyDescent="0.25"/>
    <row r="6" spans="1:19" ht="12.6" customHeight="1" x14ac:dyDescent="0.25"/>
    <row r="7" spans="1:19" ht="12.6" customHeight="1" x14ac:dyDescent="0.25">
      <c r="A7" s="3" t="s">
        <v>33</v>
      </c>
      <c r="B7" s="3" t="s">
        <v>24</v>
      </c>
      <c r="C7" s="4" t="s">
        <v>26</v>
      </c>
      <c r="D7" s="4" t="s">
        <v>11</v>
      </c>
      <c r="E7" s="4" t="s">
        <v>12</v>
      </c>
      <c r="F7" s="4" t="s">
        <v>14</v>
      </c>
      <c r="G7" s="4" t="s">
        <v>15</v>
      </c>
      <c r="H7" s="4" t="s">
        <v>8</v>
      </c>
      <c r="I7" s="4" t="s">
        <v>7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3</v>
      </c>
      <c r="S7" s="4" t="s">
        <v>4</v>
      </c>
    </row>
    <row r="8" spans="1:19" ht="12.6" customHeight="1" x14ac:dyDescent="0.25">
      <c r="A8" s="5" t="s">
        <v>27</v>
      </c>
      <c r="B8" s="5">
        <f t="shared" ref="B8:B13" si="0">SUM(C8:S8)</f>
        <v>772</v>
      </c>
      <c r="C8" s="6">
        <v>452</v>
      </c>
      <c r="D8" s="6">
        <v>320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</row>
    <row r="9" spans="1:19" ht="12.6" customHeight="1" x14ac:dyDescent="0.25">
      <c r="A9" s="5" t="s">
        <v>28</v>
      </c>
      <c r="B9" s="5">
        <f t="shared" si="0"/>
        <v>8228</v>
      </c>
      <c r="C9" s="6">
        <v>0</v>
      </c>
      <c r="D9" s="6">
        <v>0</v>
      </c>
      <c r="E9" s="6">
        <v>472</v>
      </c>
      <c r="F9" s="6">
        <v>637</v>
      </c>
      <c r="G9" s="6">
        <v>952</v>
      </c>
      <c r="H9" s="6">
        <v>817</v>
      </c>
      <c r="I9" s="6">
        <v>611</v>
      </c>
      <c r="J9" s="6">
        <v>600</v>
      </c>
      <c r="K9" s="6">
        <v>433</v>
      </c>
      <c r="L9" s="6">
        <v>520</v>
      </c>
      <c r="M9" s="6">
        <v>670</v>
      </c>
      <c r="N9" s="6">
        <v>543</v>
      </c>
      <c r="O9" s="6">
        <v>510</v>
      </c>
      <c r="P9" s="6">
        <v>428</v>
      </c>
      <c r="Q9" s="6">
        <v>395</v>
      </c>
      <c r="R9" s="6">
        <v>380</v>
      </c>
      <c r="S9" s="6">
        <v>260</v>
      </c>
    </row>
    <row r="10" spans="1:19" ht="12.6" customHeight="1" x14ac:dyDescent="0.25">
      <c r="A10" s="5" t="s">
        <v>29</v>
      </c>
      <c r="B10" s="5">
        <f t="shared" si="0"/>
        <v>3260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120</v>
      </c>
      <c r="J10" s="6">
        <v>170</v>
      </c>
      <c r="K10" s="6">
        <v>220</v>
      </c>
      <c r="L10" s="6">
        <v>315</v>
      </c>
      <c r="M10" s="6">
        <v>330</v>
      </c>
      <c r="N10" s="6">
        <v>335</v>
      </c>
      <c r="O10" s="6">
        <v>350</v>
      </c>
      <c r="P10" s="6">
        <v>350</v>
      </c>
      <c r="Q10" s="6">
        <v>350</v>
      </c>
      <c r="R10" s="6">
        <v>350</v>
      </c>
      <c r="S10" s="6">
        <v>370</v>
      </c>
    </row>
    <row r="11" spans="1:19" ht="12.6" customHeight="1" x14ac:dyDescent="0.25">
      <c r="A11" s="5" t="s">
        <v>30</v>
      </c>
      <c r="B11" s="5">
        <f t="shared" si="0"/>
        <v>1730</v>
      </c>
      <c r="C11" s="6">
        <v>0</v>
      </c>
      <c r="D11" s="6">
        <v>0</v>
      </c>
      <c r="E11" s="6">
        <v>0</v>
      </c>
      <c r="F11" s="6">
        <v>0</v>
      </c>
      <c r="G11" s="6">
        <v>95</v>
      </c>
      <c r="H11" s="6">
        <v>403</v>
      </c>
      <c r="I11" s="6">
        <v>413</v>
      </c>
      <c r="J11" s="6">
        <v>270</v>
      </c>
      <c r="K11" s="6">
        <v>270</v>
      </c>
      <c r="L11" s="6">
        <v>174</v>
      </c>
      <c r="M11" s="6">
        <v>80</v>
      </c>
      <c r="N11" s="6">
        <v>25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19" ht="12.6" customHeight="1" x14ac:dyDescent="0.25">
      <c r="A12" s="5" t="s">
        <v>31</v>
      </c>
      <c r="B12" s="5">
        <f t="shared" si="0"/>
        <v>1440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120</v>
      </c>
      <c r="I12" s="6">
        <v>120</v>
      </c>
      <c r="J12" s="6">
        <v>120</v>
      </c>
      <c r="K12" s="6">
        <v>120</v>
      </c>
      <c r="L12" s="6">
        <v>120</v>
      </c>
      <c r="M12" s="6">
        <v>120</v>
      </c>
      <c r="N12" s="6">
        <v>120</v>
      </c>
      <c r="O12" s="6">
        <v>120</v>
      </c>
      <c r="P12" s="6">
        <v>120</v>
      </c>
      <c r="Q12" s="6">
        <v>120</v>
      </c>
      <c r="R12" s="6">
        <v>120</v>
      </c>
      <c r="S12" s="6">
        <v>120</v>
      </c>
    </row>
    <row r="13" spans="1:19" ht="12.6" customHeight="1" x14ac:dyDescent="0.25">
      <c r="A13" s="5" t="s">
        <v>32</v>
      </c>
      <c r="B13" s="5">
        <f t="shared" si="0"/>
        <v>15430</v>
      </c>
      <c r="C13" s="6">
        <f>SUM(C8:C12)</f>
        <v>452</v>
      </c>
      <c r="D13" s="6">
        <f>SUM(D8:D12)</f>
        <v>320</v>
      </c>
      <c r="E13" s="6">
        <f t="shared" ref="E13:S13" si="1">SUM(E8:E12)</f>
        <v>472</v>
      </c>
      <c r="F13" s="6">
        <f t="shared" si="1"/>
        <v>637</v>
      </c>
      <c r="G13" s="6">
        <f t="shared" si="1"/>
        <v>1047</v>
      </c>
      <c r="H13" s="6">
        <f t="shared" si="1"/>
        <v>1340</v>
      </c>
      <c r="I13" s="6">
        <f t="shared" si="1"/>
        <v>1264</v>
      </c>
      <c r="J13" s="6">
        <f t="shared" si="1"/>
        <v>1160</v>
      </c>
      <c r="K13" s="6">
        <f t="shared" si="1"/>
        <v>1043</v>
      </c>
      <c r="L13" s="6">
        <f t="shared" si="1"/>
        <v>1129</v>
      </c>
      <c r="M13" s="6">
        <f t="shared" si="1"/>
        <v>1200</v>
      </c>
      <c r="N13" s="6">
        <f t="shared" si="1"/>
        <v>1023</v>
      </c>
      <c r="O13" s="6">
        <f t="shared" si="1"/>
        <v>980</v>
      </c>
      <c r="P13" s="6">
        <f t="shared" si="1"/>
        <v>898</v>
      </c>
      <c r="Q13" s="6">
        <f t="shared" si="1"/>
        <v>865</v>
      </c>
      <c r="R13" s="6">
        <f t="shared" si="1"/>
        <v>850</v>
      </c>
      <c r="S13" s="6">
        <f t="shared" si="1"/>
        <v>750</v>
      </c>
    </row>
    <row r="14" spans="1:19" ht="12.6" customHeight="1" x14ac:dyDescent="0.2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2.6" customHeight="1" x14ac:dyDescent="0.25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2.6" customHeight="1" x14ac:dyDescent="0.25">
      <c r="A16" s="13" t="s">
        <v>34</v>
      </c>
      <c r="B16" s="13"/>
      <c r="C16" s="13"/>
      <c r="D16" s="13"/>
      <c r="E16" s="13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2.6" customHeight="1" x14ac:dyDescent="0.25">
      <c r="A17" s="1"/>
      <c r="B17" s="1" t="s">
        <v>24</v>
      </c>
      <c r="C17" s="4" t="s">
        <v>26</v>
      </c>
      <c r="D17" s="4" t="s">
        <v>11</v>
      </c>
      <c r="E17" s="4" t="s">
        <v>12</v>
      </c>
      <c r="F17" s="4" t="s">
        <v>14</v>
      </c>
      <c r="G17" s="4" t="s">
        <v>15</v>
      </c>
      <c r="H17" s="4" t="s">
        <v>8</v>
      </c>
      <c r="I17" s="4" t="s">
        <v>7</v>
      </c>
      <c r="J17" s="4" t="s">
        <v>16</v>
      </c>
      <c r="K17" s="4" t="s">
        <v>17</v>
      </c>
      <c r="L17" s="4" t="s">
        <v>18</v>
      </c>
      <c r="M17" s="4" t="s">
        <v>19</v>
      </c>
      <c r="N17" s="4" t="s">
        <v>20</v>
      </c>
      <c r="O17" s="4" t="s">
        <v>21</v>
      </c>
      <c r="P17" s="4" t="s">
        <v>22</v>
      </c>
      <c r="Q17" s="4" t="s">
        <v>23</v>
      </c>
      <c r="R17" s="4" t="s">
        <v>3</v>
      </c>
      <c r="S17" s="4" t="s">
        <v>4</v>
      </c>
    </row>
    <row r="18" spans="1:19" ht="12.6" customHeight="1" x14ac:dyDescent="0.25">
      <c r="A18" s="5" t="s">
        <v>2</v>
      </c>
      <c r="B18" s="8">
        <f>SUM(C18:S18)</f>
        <v>17828</v>
      </c>
      <c r="C18" s="6">
        <v>452</v>
      </c>
      <c r="D18" s="6">
        <v>320</v>
      </c>
      <c r="E18" s="6">
        <v>470</v>
      </c>
      <c r="F18" s="6">
        <v>734</v>
      </c>
      <c r="G18" s="6">
        <v>734</v>
      </c>
      <c r="H18" s="6">
        <v>734</v>
      </c>
      <c r="I18" s="6">
        <v>734</v>
      </c>
      <c r="J18" s="6">
        <v>1365</v>
      </c>
      <c r="K18" s="6">
        <v>1365</v>
      </c>
      <c r="L18" s="6">
        <v>1365</v>
      </c>
      <c r="M18" s="6">
        <v>1365</v>
      </c>
      <c r="N18" s="6">
        <v>1365</v>
      </c>
      <c r="O18" s="6">
        <v>1365</v>
      </c>
      <c r="P18" s="6">
        <v>1365</v>
      </c>
      <c r="Q18" s="6">
        <v>1365</v>
      </c>
      <c r="R18" s="6">
        <v>1365</v>
      </c>
      <c r="S18" s="6">
        <v>1365</v>
      </c>
    </row>
    <row r="19" spans="1:19" ht="12.6" customHeight="1" x14ac:dyDescent="0.25">
      <c r="A19" s="5" t="s">
        <v>9</v>
      </c>
      <c r="B19" s="8"/>
      <c r="C19" s="6">
        <f>C18</f>
        <v>452</v>
      </c>
      <c r="D19" s="6">
        <f>D18+C19</f>
        <v>772</v>
      </c>
      <c r="E19" s="6">
        <f>E18+D19</f>
        <v>1242</v>
      </c>
      <c r="F19" s="6">
        <f t="shared" ref="F19" si="2">F18+E19</f>
        <v>1976</v>
      </c>
      <c r="G19" s="6">
        <f t="shared" ref="G19" si="3">G18+F19</f>
        <v>2710</v>
      </c>
      <c r="H19" s="6">
        <f t="shared" ref="H19" si="4">H18+G19</f>
        <v>3444</v>
      </c>
      <c r="I19" s="6">
        <f t="shared" ref="I19" si="5">I18+H19</f>
        <v>4178</v>
      </c>
      <c r="J19" s="6">
        <f t="shared" ref="J19" si="6">J18+I19</f>
        <v>5543</v>
      </c>
      <c r="K19" s="6">
        <f t="shared" ref="K19" si="7">K18+J19</f>
        <v>6908</v>
      </c>
      <c r="L19" s="6">
        <f t="shared" ref="L19" si="8">L18+K19</f>
        <v>8273</v>
      </c>
      <c r="M19" s="6">
        <f t="shared" ref="M19" si="9">M18+L19</f>
        <v>9638</v>
      </c>
      <c r="N19" s="6">
        <f t="shared" ref="N19" si="10">N18+M19</f>
        <v>11003</v>
      </c>
      <c r="O19" s="6">
        <f t="shared" ref="O19" si="11">O18+N19</f>
        <v>12368</v>
      </c>
      <c r="P19" s="6">
        <f t="shared" ref="P19" si="12">P18+O19</f>
        <v>13733</v>
      </c>
      <c r="Q19" s="6">
        <f t="shared" ref="Q19" si="13">Q18+P19</f>
        <v>15098</v>
      </c>
      <c r="R19" s="6">
        <f t="shared" ref="R19" si="14">R18+Q19</f>
        <v>16463</v>
      </c>
      <c r="S19" s="6">
        <f t="shared" ref="S19" si="15">S18+R19</f>
        <v>17828</v>
      </c>
    </row>
    <row r="20" spans="1:19" ht="12.6" customHeight="1" x14ac:dyDescent="0.25">
      <c r="A20" s="5" t="s">
        <v>10</v>
      </c>
      <c r="B20" s="8"/>
      <c r="C20" s="6">
        <f>C13</f>
        <v>452</v>
      </c>
      <c r="D20" s="6">
        <f>D13+C20</f>
        <v>772</v>
      </c>
      <c r="E20" s="6">
        <f t="shared" ref="E20:S20" si="16">E13+D20</f>
        <v>1244</v>
      </c>
      <c r="F20" s="6">
        <f t="shared" si="16"/>
        <v>1881</v>
      </c>
      <c r="G20" s="6">
        <f t="shared" si="16"/>
        <v>2928</v>
      </c>
      <c r="H20" s="6">
        <f t="shared" si="16"/>
        <v>4268</v>
      </c>
      <c r="I20" s="6">
        <f t="shared" si="16"/>
        <v>5532</v>
      </c>
      <c r="J20" s="6">
        <f t="shared" si="16"/>
        <v>6692</v>
      </c>
      <c r="K20" s="6">
        <f t="shared" si="16"/>
        <v>7735</v>
      </c>
      <c r="L20" s="6">
        <f t="shared" si="16"/>
        <v>8864</v>
      </c>
      <c r="M20" s="6">
        <f t="shared" si="16"/>
        <v>10064</v>
      </c>
      <c r="N20" s="6">
        <f t="shared" si="16"/>
        <v>11087</v>
      </c>
      <c r="O20" s="6">
        <f t="shared" si="16"/>
        <v>12067</v>
      </c>
      <c r="P20" s="6">
        <f t="shared" si="16"/>
        <v>12965</v>
      </c>
      <c r="Q20" s="6">
        <f t="shared" si="16"/>
        <v>13830</v>
      </c>
      <c r="R20" s="6">
        <f t="shared" si="16"/>
        <v>14680</v>
      </c>
      <c r="S20" s="6">
        <f t="shared" si="16"/>
        <v>15430</v>
      </c>
    </row>
    <row r="21" spans="1:19" ht="12.6" customHeight="1" x14ac:dyDescent="0.25">
      <c r="A21" s="5" t="s">
        <v>13</v>
      </c>
      <c r="B21" s="8"/>
      <c r="C21" s="6">
        <f>C20-C19</f>
        <v>0</v>
      </c>
      <c r="D21" s="6">
        <f t="shared" ref="D21" si="17">D20-D19</f>
        <v>0</v>
      </c>
      <c r="E21" s="6">
        <f t="shared" ref="E21" si="18">E20-E19</f>
        <v>2</v>
      </c>
      <c r="F21" s="6">
        <f t="shared" ref="F21" si="19">F20-F19</f>
        <v>-95</v>
      </c>
      <c r="G21" s="6">
        <f t="shared" ref="G21" si="20">G20-G19</f>
        <v>218</v>
      </c>
      <c r="H21" s="6">
        <f t="shared" ref="H21" si="21">H20-H19</f>
        <v>824</v>
      </c>
      <c r="I21" s="6">
        <f t="shared" ref="I21" si="22">I20-I19</f>
        <v>1354</v>
      </c>
      <c r="J21" s="6">
        <f t="shared" ref="J21" si="23">J20-J19</f>
        <v>1149</v>
      </c>
      <c r="K21" s="6">
        <f t="shared" ref="K21" si="24">K20-K19</f>
        <v>827</v>
      </c>
      <c r="L21" s="6">
        <f t="shared" ref="L21" si="25">L20-L19</f>
        <v>591</v>
      </c>
      <c r="M21" s="6">
        <f t="shared" ref="M21" si="26">M20-M19</f>
        <v>426</v>
      </c>
      <c r="N21" s="6">
        <f t="shared" ref="N21" si="27">N20-N19</f>
        <v>84</v>
      </c>
      <c r="O21" s="6">
        <f t="shared" ref="O21" si="28">O20-O19</f>
        <v>-301</v>
      </c>
      <c r="P21" s="6">
        <f t="shared" ref="P21" si="29">P20-P19</f>
        <v>-768</v>
      </c>
      <c r="Q21" s="6">
        <f t="shared" ref="Q21" si="30">Q20-Q19</f>
        <v>-1268</v>
      </c>
      <c r="R21" s="6">
        <f t="shared" ref="R21" si="31">R20-R19</f>
        <v>-1783</v>
      </c>
      <c r="S21" s="6">
        <f t="shared" ref="S21" si="32">S20-S19</f>
        <v>-2398</v>
      </c>
    </row>
    <row r="22" spans="1:19" ht="12.6" customHeight="1" x14ac:dyDescent="0.25">
      <c r="A22" s="8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2.6" customHeight="1" x14ac:dyDescent="0.25">
      <c r="A23" s="13" t="s">
        <v>36</v>
      </c>
      <c r="B23" s="13"/>
      <c r="C23" s="13"/>
      <c r="D23" s="13"/>
      <c r="E23" s="13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2.6" customHeight="1" x14ac:dyDescent="0.25">
      <c r="A24" s="1"/>
      <c r="B24" s="1"/>
      <c r="C24" s="4" t="s">
        <v>26</v>
      </c>
      <c r="D24" s="4" t="s">
        <v>11</v>
      </c>
      <c r="E24" s="4" t="s">
        <v>12</v>
      </c>
      <c r="F24" s="4" t="s">
        <v>14</v>
      </c>
      <c r="G24" s="4" t="s">
        <v>15</v>
      </c>
      <c r="H24" s="4" t="s">
        <v>8</v>
      </c>
      <c r="I24" s="4" t="s">
        <v>7</v>
      </c>
      <c r="J24" s="4" t="s">
        <v>16</v>
      </c>
      <c r="K24" s="4" t="s">
        <v>17</v>
      </c>
      <c r="L24" s="4" t="s">
        <v>18</v>
      </c>
      <c r="M24" s="4" t="s">
        <v>19</v>
      </c>
      <c r="N24" s="4" t="s">
        <v>20</v>
      </c>
      <c r="O24" s="4" t="s">
        <v>21</v>
      </c>
      <c r="P24" s="4" t="s">
        <v>22</v>
      </c>
      <c r="Q24" s="4" t="s">
        <v>23</v>
      </c>
      <c r="R24" s="4" t="s">
        <v>3</v>
      </c>
      <c r="S24" s="4" t="s">
        <v>4</v>
      </c>
    </row>
    <row r="25" spans="1:19" ht="12.6" customHeight="1" x14ac:dyDescent="0.25">
      <c r="A25" s="5" t="s">
        <v>2</v>
      </c>
      <c r="B25" s="8">
        <f>SUM(C25:S25)</f>
        <v>17828</v>
      </c>
      <c r="C25" s="5">
        <f>C18</f>
        <v>452</v>
      </c>
      <c r="D25" s="5">
        <v>320</v>
      </c>
      <c r="E25" s="5">
        <f t="shared" ref="E25:S25" si="33">E18</f>
        <v>470</v>
      </c>
      <c r="F25" s="5">
        <f t="shared" si="33"/>
        <v>734</v>
      </c>
      <c r="G25" s="5">
        <f t="shared" si="33"/>
        <v>734</v>
      </c>
      <c r="H25" s="5">
        <f t="shared" si="33"/>
        <v>734</v>
      </c>
      <c r="I25" s="5">
        <f t="shared" si="33"/>
        <v>734</v>
      </c>
      <c r="J25" s="5">
        <f t="shared" si="33"/>
        <v>1365</v>
      </c>
      <c r="K25" s="5">
        <f t="shared" si="33"/>
        <v>1365</v>
      </c>
      <c r="L25" s="5">
        <f t="shared" si="33"/>
        <v>1365</v>
      </c>
      <c r="M25" s="5">
        <f t="shared" si="33"/>
        <v>1365</v>
      </c>
      <c r="N25" s="5">
        <f t="shared" si="33"/>
        <v>1365</v>
      </c>
      <c r="O25" s="5">
        <f t="shared" si="33"/>
        <v>1365</v>
      </c>
      <c r="P25" s="5">
        <f t="shared" si="33"/>
        <v>1365</v>
      </c>
      <c r="Q25" s="5">
        <f t="shared" si="33"/>
        <v>1365</v>
      </c>
      <c r="R25" s="5">
        <f t="shared" si="33"/>
        <v>1365</v>
      </c>
      <c r="S25" s="5">
        <f t="shared" si="33"/>
        <v>1365</v>
      </c>
    </row>
    <row r="26" spans="1:19" ht="12.6" customHeight="1" x14ac:dyDescent="0.25">
      <c r="A26" s="5" t="s">
        <v>0</v>
      </c>
      <c r="B26" s="8"/>
      <c r="C26" s="5">
        <f>SUM(C25:G25)</f>
        <v>2710</v>
      </c>
      <c r="D26" s="5">
        <f>SUM(D25:H25)</f>
        <v>2992</v>
      </c>
      <c r="E26" s="5">
        <f t="shared" ref="E26" si="34">SUM(E25:I25)</f>
        <v>3406</v>
      </c>
      <c r="F26" s="5">
        <f t="shared" ref="F26" si="35">SUM(F25:J25)</f>
        <v>4301</v>
      </c>
      <c r="G26" s="5">
        <f t="shared" ref="G26" si="36">SUM(G25:K25)</f>
        <v>4932</v>
      </c>
      <c r="H26" s="5">
        <f t="shared" ref="H26" si="37">SUM(H25:L25)</f>
        <v>5563</v>
      </c>
      <c r="I26" s="5">
        <f t="shared" ref="I26" si="38">SUM(I25:M25)</f>
        <v>6194</v>
      </c>
      <c r="J26" s="5">
        <f t="shared" ref="J26" si="39">SUM(J25:N25)</f>
        <v>6825</v>
      </c>
      <c r="K26" s="5">
        <f t="shared" ref="K26" si="40">SUM(K25:O25)</f>
        <v>6825</v>
      </c>
      <c r="L26" s="5">
        <f t="shared" ref="L26" si="41">SUM(L25:P25)</f>
        <v>6825</v>
      </c>
      <c r="M26" s="5">
        <f t="shared" ref="M26" si="42">SUM(M25:Q25)</f>
        <v>6825</v>
      </c>
      <c r="N26" s="5">
        <f t="shared" ref="N26" si="43">SUM(N25:R25)</f>
        <v>6825</v>
      </c>
      <c r="O26" s="5">
        <f t="shared" ref="O26" si="44">SUM(O25:S25)</f>
        <v>6825</v>
      </c>
      <c r="P26" s="5">
        <f>1365*5</f>
        <v>6825</v>
      </c>
      <c r="Q26" s="5">
        <f>1365*5</f>
        <v>6825</v>
      </c>
      <c r="R26" s="5">
        <f>1365*5</f>
        <v>6825</v>
      </c>
      <c r="S26" s="5">
        <f>1365*5</f>
        <v>6825</v>
      </c>
    </row>
    <row r="27" spans="1:19" ht="12.6" customHeight="1" x14ac:dyDescent="0.25">
      <c r="A27" s="5" t="s">
        <v>37</v>
      </c>
      <c r="B27" s="8"/>
      <c r="C27" s="5"/>
      <c r="D27" s="5"/>
      <c r="E27" s="10">
        <f>E26*1.2</f>
        <v>4087.2</v>
      </c>
      <c r="F27" s="10">
        <f>F26*1.2</f>
        <v>5161.2</v>
      </c>
      <c r="G27" s="10">
        <f t="shared" ref="G27" si="45">G26*1.2</f>
        <v>5918.4</v>
      </c>
      <c r="H27" s="10">
        <f t="shared" ref="H27" si="46">H26*1.2</f>
        <v>6675.5999999999995</v>
      </c>
      <c r="I27" s="10">
        <f t="shared" ref="I27" si="47">I26*1.2</f>
        <v>7432.7999999999993</v>
      </c>
      <c r="J27" s="10">
        <f t="shared" ref="J27" si="48">J26*1.2</f>
        <v>8190</v>
      </c>
      <c r="K27" s="10">
        <f t="shared" ref="K27" si="49">K26*1.2</f>
        <v>8190</v>
      </c>
      <c r="L27" s="10">
        <f t="shared" ref="L27" si="50">L26*1.2</f>
        <v>8190</v>
      </c>
      <c r="M27" s="10">
        <f t="shared" ref="M27" si="51">M26*1.2</f>
        <v>8190</v>
      </c>
      <c r="N27" s="10">
        <f t="shared" ref="N27" si="52">N26*1.2</f>
        <v>8190</v>
      </c>
      <c r="O27" s="10">
        <f t="shared" ref="O27" si="53">O26*1.2</f>
        <v>8190</v>
      </c>
      <c r="P27" s="10">
        <f t="shared" ref="P27" si="54">P26*1.2</f>
        <v>8190</v>
      </c>
      <c r="Q27" s="10">
        <f t="shared" ref="Q27" si="55">Q26*1.2</f>
        <v>8190</v>
      </c>
      <c r="R27" s="10">
        <f t="shared" ref="R27" si="56">R26*1.2</f>
        <v>8190</v>
      </c>
      <c r="S27" s="10">
        <f t="shared" ref="S27" si="57">S26*1.2</f>
        <v>8190</v>
      </c>
    </row>
    <row r="28" spans="1:19" ht="12.6" customHeight="1" x14ac:dyDescent="0.25">
      <c r="A28" s="5" t="s">
        <v>6</v>
      </c>
      <c r="B28" s="8"/>
      <c r="C28" s="5"/>
      <c r="D28" s="10"/>
      <c r="E28" s="10">
        <f>E27/5</f>
        <v>817.43999999999994</v>
      </c>
      <c r="F28" s="10">
        <f>F27/5</f>
        <v>1032.24</v>
      </c>
      <c r="G28" s="10">
        <f t="shared" ref="G28:S28" si="58">G27/5</f>
        <v>1183.6799999999998</v>
      </c>
      <c r="H28" s="10">
        <f t="shared" si="58"/>
        <v>1335.12</v>
      </c>
      <c r="I28" s="10">
        <f t="shared" si="58"/>
        <v>1486.56</v>
      </c>
      <c r="J28" s="10">
        <f t="shared" si="58"/>
        <v>1638</v>
      </c>
      <c r="K28" s="10">
        <f t="shared" si="58"/>
        <v>1638</v>
      </c>
      <c r="L28" s="10">
        <f t="shared" si="58"/>
        <v>1638</v>
      </c>
      <c r="M28" s="10">
        <f t="shared" si="58"/>
        <v>1638</v>
      </c>
      <c r="N28" s="10">
        <f t="shared" si="58"/>
        <v>1638</v>
      </c>
      <c r="O28" s="10">
        <f t="shared" si="58"/>
        <v>1638</v>
      </c>
      <c r="P28" s="10">
        <f t="shared" si="58"/>
        <v>1638</v>
      </c>
      <c r="Q28" s="10">
        <f t="shared" si="58"/>
        <v>1638</v>
      </c>
      <c r="R28" s="10">
        <f t="shared" si="58"/>
        <v>1638</v>
      </c>
      <c r="S28" s="10">
        <f t="shared" si="58"/>
        <v>1638</v>
      </c>
    </row>
    <row r="29" spans="1:19" ht="12.6" customHeight="1" x14ac:dyDescent="0.25">
      <c r="A29" s="5" t="s">
        <v>5</v>
      </c>
      <c r="B29" s="8"/>
      <c r="C29" s="5"/>
      <c r="D29" s="5"/>
      <c r="E29" s="10">
        <f t="shared" ref="E29:S29" si="59">SUM(E13:I13)</f>
        <v>4760</v>
      </c>
      <c r="F29" s="10">
        <f t="shared" si="59"/>
        <v>5448</v>
      </c>
      <c r="G29" s="10">
        <f t="shared" si="59"/>
        <v>5854</v>
      </c>
      <c r="H29" s="10">
        <f t="shared" si="59"/>
        <v>5936</v>
      </c>
      <c r="I29" s="10">
        <f t="shared" si="59"/>
        <v>5796</v>
      </c>
      <c r="J29" s="10">
        <f t="shared" si="59"/>
        <v>5555</v>
      </c>
      <c r="K29" s="10">
        <f t="shared" si="59"/>
        <v>5375</v>
      </c>
      <c r="L29" s="10">
        <f t="shared" si="59"/>
        <v>5230</v>
      </c>
      <c r="M29" s="10">
        <f t="shared" si="59"/>
        <v>4966</v>
      </c>
      <c r="N29" s="10">
        <f t="shared" si="59"/>
        <v>4616</v>
      </c>
      <c r="O29" s="10">
        <f t="shared" si="59"/>
        <v>4343</v>
      </c>
      <c r="P29" s="10">
        <f t="shared" si="59"/>
        <v>3363</v>
      </c>
      <c r="Q29" s="10">
        <f t="shared" si="59"/>
        <v>2465</v>
      </c>
      <c r="R29" s="10">
        <f t="shared" si="59"/>
        <v>1600</v>
      </c>
      <c r="S29" s="10">
        <f t="shared" si="59"/>
        <v>750</v>
      </c>
    </row>
    <row r="30" spans="1:19" ht="12.6" customHeight="1" x14ac:dyDescent="0.25">
      <c r="A30" s="5" t="s">
        <v>1</v>
      </c>
      <c r="B30" s="8"/>
      <c r="C30" s="5"/>
      <c r="D30" s="5"/>
      <c r="E30" s="11">
        <f>E29/E28</f>
        <v>5.8230573497749072</v>
      </c>
      <c r="F30" s="11">
        <f>F29/F28</f>
        <v>5.2778423622413388</v>
      </c>
      <c r="G30" s="11">
        <f t="shared" ref="G30" si="60">G29/G28</f>
        <v>4.9455934036226017</v>
      </c>
      <c r="H30" s="11">
        <f t="shared" ref="H30" si="61">H29/H28</f>
        <v>4.4460423033135603</v>
      </c>
      <c r="I30" s="11">
        <f t="shared" ref="I30" si="62">I29/I28</f>
        <v>3.8989344526961576</v>
      </c>
      <c r="J30" s="11">
        <f t="shared" ref="J30" si="63">J29/J28</f>
        <v>3.3913308913308913</v>
      </c>
      <c r="K30" s="11">
        <f t="shared" ref="K30" si="64">K29/K28</f>
        <v>3.2814407814407813</v>
      </c>
      <c r="L30" s="11">
        <f t="shared" ref="L30" si="65">L29/L28</f>
        <v>3.1929181929181931</v>
      </c>
      <c r="M30" s="11">
        <f t="shared" ref="M30" si="66">M29/M28</f>
        <v>3.0317460317460316</v>
      </c>
      <c r="N30" s="11">
        <f t="shared" ref="N30" si="67">N29/N28</f>
        <v>2.8180708180708183</v>
      </c>
      <c r="O30" s="11">
        <f t="shared" ref="O30" si="68">O29/O28</f>
        <v>2.6514041514041513</v>
      </c>
      <c r="P30" s="11">
        <f t="shared" ref="P30" si="69">P29/P28</f>
        <v>2.0531135531135529</v>
      </c>
      <c r="Q30" s="11">
        <f t="shared" ref="Q30" si="70">Q29/Q28</f>
        <v>1.5048840048840049</v>
      </c>
      <c r="R30" s="11">
        <f t="shared" ref="R30" si="71">R29/R28</f>
        <v>0.97680097680097677</v>
      </c>
      <c r="S30" s="11">
        <f t="shared" ref="S30" si="72">S29/S28</f>
        <v>0.45787545787545786</v>
      </c>
    </row>
    <row r="31" spans="1:19" ht="12.6" customHeight="1" x14ac:dyDescent="0.25">
      <c r="A31" s="8"/>
      <c r="B31" s="8"/>
      <c r="C31" s="8"/>
      <c r="D31" s="8"/>
      <c r="E31" s="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ht="12.6" customHeight="1" x14ac:dyDescent="0.25">
      <c r="A32" s="13" t="s">
        <v>38</v>
      </c>
      <c r="B32" s="13"/>
      <c r="C32" s="13"/>
      <c r="D32" s="13"/>
      <c r="E32" s="13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12.6" customHeight="1" x14ac:dyDescent="0.25">
      <c r="A33" s="1"/>
      <c r="B33" s="1"/>
      <c r="C33" s="4" t="s">
        <v>26</v>
      </c>
      <c r="D33" s="4" t="s">
        <v>11</v>
      </c>
      <c r="E33" s="4" t="s">
        <v>12</v>
      </c>
      <c r="F33" s="4" t="s">
        <v>14</v>
      </c>
      <c r="G33" s="4" t="s">
        <v>15</v>
      </c>
      <c r="H33" s="4" t="s">
        <v>8</v>
      </c>
      <c r="I33" s="4" t="s">
        <v>7</v>
      </c>
      <c r="J33" s="4" t="s">
        <v>16</v>
      </c>
      <c r="K33" s="4" t="s">
        <v>17</v>
      </c>
      <c r="L33" s="4" t="s">
        <v>18</v>
      </c>
      <c r="M33" s="4" t="s">
        <v>19</v>
      </c>
      <c r="N33" s="4" t="s">
        <v>20</v>
      </c>
      <c r="O33" s="4" t="s">
        <v>21</v>
      </c>
      <c r="P33" s="4" t="s">
        <v>22</v>
      </c>
      <c r="Q33" s="4" t="s">
        <v>23</v>
      </c>
      <c r="R33" s="4" t="s">
        <v>3</v>
      </c>
      <c r="S33" s="4" t="s">
        <v>4</v>
      </c>
    </row>
    <row r="34" spans="1:19" ht="12.6" customHeight="1" x14ac:dyDescent="0.25">
      <c r="A34" s="5" t="s">
        <v>2</v>
      </c>
      <c r="B34" s="8">
        <f>SUM(C34:S34)</f>
        <v>17828</v>
      </c>
      <c r="C34" s="5">
        <f>C18</f>
        <v>452</v>
      </c>
      <c r="D34" s="5">
        <v>320</v>
      </c>
      <c r="E34" s="5">
        <f t="shared" ref="E34:S34" si="73">E18</f>
        <v>470</v>
      </c>
      <c r="F34" s="5">
        <f t="shared" si="73"/>
        <v>734</v>
      </c>
      <c r="G34" s="5">
        <f t="shared" si="73"/>
        <v>734</v>
      </c>
      <c r="H34" s="5">
        <f t="shared" si="73"/>
        <v>734</v>
      </c>
      <c r="I34" s="5">
        <f t="shared" si="73"/>
        <v>734</v>
      </c>
      <c r="J34" s="5">
        <f t="shared" si="73"/>
        <v>1365</v>
      </c>
      <c r="K34" s="5">
        <f t="shared" si="73"/>
        <v>1365</v>
      </c>
      <c r="L34" s="5">
        <f t="shared" si="73"/>
        <v>1365</v>
      </c>
      <c r="M34" s="5">
        <f t="shared" si="73"/>
        <v>1365</v>
      </c>
      <c r="N34" s="5">
        <f t="shared" si="73"/>
        <v>1365</v>
      </c>
      <c r="O34" s="5">
        <f t="shared" si="73"/>
        <v>1365</v>
      </c>
      <c r="P34" s="5">
        <f t="shared" si="73"/>
        <v>1365</v>
      </c>
      <c r="Q34" s="5">
        <f t="shared" si="73"/>
        <v>1365</v>
      </c>
      <c r="R34" s="5">
        <f t="shared" si="73"/>
        <v>1365</v>
      </c>
      <c r="S34" s="5">
        <f t="shared" si="73"/>
        <v>1365</v>
      </c>
    </row>
    <row r="35" spans="1:19" ht="12.6" customHeight="1" x14ac:dyDescent="0.25">
      <c r="A35" s="5" t="s">
        <v>0</v>
      </c>
      <c r="B35" s="8"/>
      <c r="C35" s="5">
        <f>SUM(C34:G34)</f>
        <v>2710</v>
      </c>
      <c r="D35" s="5">
        <f t="shared" ref="D35" si="74">SUM(D34:H34)</f>
        <v>2992</v>
      </c>
      <c r="E35" s="5">
        <f t="shared" ref="E35" si="75">SUM(E34:I34)</f>
        <v>3406</v>
      </c>
      <c r="F35" s="5">
        <f t="shared" ref="F35" si="76">SUM(F34:J34)</f>
        <v>4301</v>
      </c>
      <c r="G35" s="5">
        <f t="shared" ref="G35" si="77">SUM(G34:K34)</f>
        <v>4932</v>
      </c>
      <c r="H35" s="5">
        <f t="shared" ref="H35" si="78">SUM(H34:L34)</f>
        <v>5563</v>
      </c>
      <c r="I35" s="5">
        <f t="shared" ref="I35" si="79">SUM(I34:M34)</f>
        <v>6194</v>
      </c>
      <c r="J35" s="5">
        <f t="shared" ref="J35" si="80">SUM(J34:N34)</f>
        <v>6825</v>
      </c>
      <c r="K35" s="5">
        <f t="shared" ref="K35" si="81">SUM(K34:O34)</f>
        <v>6825</v>
      </c>
      <c r="L35" s="5">
        <f t="shared" ref="L35" si="82">SUM(L34:P34)</f>
        <v>6825</v>
      </c>
      <c r="M35" s="5">
        <f t="shared" ref="M35" si="83">SUM(M34:Q34)</f>
        <v>6825</v>
      </c>
      <c r="N35" s="5">
        <f t="shared" ref="N35" si="84">SUM(N34:R34)</f>
        <v>6825</v>
      </c>
      <c r="O35" s="5">
        <f t="shared" ref="O35" si="85">SUM(O34:S34)</f>
        <v>6825</v>
      </c>
      <c r="P35" s="5">
        <f>1365*5</f>
        <v>6825</v>
      </c>
      <c r="Q35" s="5">
        <f t="shared" ref="Q35:S35" si="86">1365*5</f>
        <v>6825</v>
      </c>
      <c r="R35" s="5">
        <f t="shared" si="86"/>
        <v>6825</v>
      </c>
      <c r="S35" s="5">
        <f t="shared" si="86"/>
        <v>6825</v>
      </c>
    </row>
    <row r="36" spans="1:19" ht="12.6" customHeight="1" x14ac:dyDescent="0.25">
      <c r="A36" s="5" t="s">
        <v>39</v>
      </c>
      <c r="B36" s="8"/>
      <c r="C36" s="5"/>
      <c r="D36" s="5"/>
      <c r="E36" s="5">
        <f>E35</f>
        <v>3406</v>
      </c>
      <c r="F36" s="5">
        <f>F35</f>
        <v>4301</v>
      </c>
      <c r="G36" s="5">
        <f>G35+95</f>
        <v>5027</v>
      </c>
      <c r="H36" s="5">
        <f t="shared" ref="H36" si="87">H35</f>
        <v>5563</v>
      </c>
      <c r="I36" s="5">
        <f t="shared" ref="I36" si="88">I35</f>
        <v>6194</v>
      </c>
      <c r="J36" s="5">
        <f t="shared" ref="J36" si="89">J35</f>
        <v>6825</v>
      </c>
      <c r="K36" s="5">
        <f t="shared" ref="K36" si="90">K35</f>
        <v>6825</v>
      </c>
      <c r="L36" s="5">
        <f t="shared" ref="L36" si="91">L35</f>
        <v>6825</v>
      </c>
      <c r="M36" s="5">
        <f t="shared" ref="M36" si="92">M35</f>
        <v>6825</v>
      </c>
      <c r="N36" s="5">
        <f t="shared" ref="N36" si="93">N35</f>
        <v>6825</v>
      </c>
      <c r="O36" s="5">
        <f>O35</f>
        <v>6825</v>
      </c>
      <c r="P36" s="5">
        <f>P35+301</f>
        <v>7126</v>
      </c>
      <c r="Q36" s="5">
        <f>Q35+768</f>
        <v>7593</v>
      </c>
      <c r="R36" s="5">
        <f>R35+1268</f>
        <v>8093</v>
      </c>
      <c r="S36" s="5">
        <f>S35+1183</f>
        <v>8008</v>
      </c>
    </row>
    <row r="37" spans="1:19" ht="12.6" customHeight="1" x14ac:dyDescent="0.25">
      <c r="A37" s="5" t="s">
        <v>37</v>
      </c>
      <c r="B37" s="8"/>
      <c r="C37" s="5"/>
      <c r="D37" s="5"/>
      <c r="E37" s="10">
        <f>E36*1.2</f>
        <v>4087.2</v>
      </c>
      <c r="F37" s="10">
        <f t="shared" ref="F37" si="94">F36*1.2</f>
        <v>5161.2</v>
      </c>
      <c r="G37" s="10">
        <f t="shared" ref="G37" si="95">G36*1.2</f>
        <v>6032.4</v>
      </c>
      <c r="H37" s="10">
        <f t="shared" ref="H37" si="96">H36*1.2</f>
        <v>6675.5999999999995</v>
      </c>
      <c r="I37" s="10">
        <f t="shared" ref="I37" si="97">I36*1.2</f>
        <v>7432.7999999999993</v>
      </c>
      <c r="J37" s="10">
        <f t="shared" ref="J37" si="98">J36*1.2</f>
        <v>8190</v>
      </c>
      <c r="K37" s="10">
        <f t="shared" ref="K37" si="99">K36*1.2</f>
        <v>8190</v>
      </c>
      <c r="L37" s="10">
        <f t="shared" ref="L37" si="100">L36*1.2</f>
        <v>8190</v>
      </c>
      <c r="M37" s="10">
        <f t="shared" ref="M37" si="101">M36*1.2</f>
        <v>8190</v>
      </c>
      <c r="N37" s="10">
        <f t="shared" ref="N37" si="102">N36*1.2</f>
        <v>8190</v>
      </c>
      <c r="O37" s="10">
        <f t="shared" ref="O37" si="103">O36*1.2</f>
        <v>8190</v>
      </c>
      <c r="P37" s="10">
        <f t="shared" ref="P37" si="104">P36*1.2</f>
        <v>8551.1999999999989</v>
      </c>
      <c r="Q37" s="10">
        <f t="shared" ref="Q37" si="105">Q36*1.2</f>
        <v>9111.6</v>
      </c>
      <c r="R37" s="10">
        <f t="shared" ref="R37" si="106">R36*1.2</f>
        <v>9711.6</v>
      </c>
      <c r="S37" s="10">
        <f t="shared" ref="S37" si="107">S36*1.2</f>
        <v>9609.6</v>
      </c>
    </row>
    <row r="38" spans="1:19" ht="12.6" customHeight="1" x14ac:dyDescent="0.25">
      <c r="A38" s="5" t="s">
        <v>6</v>
      </c>
      <c r="B38" s="8"/>
      <c r="C38" s="5"/>
      <c r="D38" s="10"/>
      <c r="E38" s="10">
        <f>E37/5</f>
        <v>817.43999999999994</v>
      </c>
      <c r="F38" s="10">
        <f>F37/5</f>
        <v>1032.24</v>
      </c>
      <c r="G38" s="10">
        <f t="shared" ref="G38:S38" si="108">G37/5</f>
        <v>1206.48</v>
      </c>
      <c r="H38" s="10">
        <f t="shared" si="108"/>
        <v>1335.12</v>
      </c>
      <c r="I38" s="10">
        <f t="shared" si="108"/>
        <v>1486.56</v>
      </c>
      <c r="J38" s="10">
        <f t="shared" si="108"/>
        <v>1638</v>
      </c>
      <c r="K38" s="10">
        <f t="shared" si="108"/>
        <v>1638</v>
      </c>
      <c r="L38" s="10">
        <f t="shared" si="108"/>
        <v>1638</v>
      </c>
      <c r="M38" s="10">
        <f t="shared" si="108"/>
        <v>1638</v>
      </c>
      <c r="N38" s="10">
        <f t="shared" si="108"/>
        <v>1638</v>
      </c>
      <c r="O38" s="10">
        <f t="shared" si="108"/>
        <v>1638</v>
      </c>
      <c r="P38" s="10">
        <f t="shared" si="108"/>
        <v>1710.2399999999998</v>
      </c>
      <c r="Q38" s="10">
        <f t="shared" si="108"/>
        <v>1822.3200000000002</v>
      </c>
      <c r="R38" s="10">
        <f t="shared" si="108"/>
        <v>1942.3200000000002</v>
      </c>
      <c r="S38" s="10">
        <f t="shared" si="108"/>
        <v>1921.92</v>
      </c>
    </row>
    <row r="39" spans="1:19" ht="12.6" customHeight="1" x14ac:dyDescent="0.25">
      <c r="A39" s="5" t="s">
        <v>5</v>
      </c>
      <c r="B39" s="8"/>
      <c r="C39" s="5"/>
      <c r="D39" s="5"/>
      <c r="E39" s="10">
        <f>E29</f>
        <v>4760</v>
      </c>
      <c r="F39" s="10">
        <f t="shared" ref="F39:S39" si="109">F29</f>
        <v>5448</v>
      </c>
      <c r="G39" s="10">
        <f t="shared" si="109"/>
        <v>5854</v>
      </c>
      <c r="H39" s="10">
        <f t="shared" si="109"/>
        <v>5936</v>
      </c>
      <c r="I39" s="10">
        <f t="shared" si="109"/>
        <v>5796</v>
      </c>
      <c r="J39" s="10">
        <f t="shared" si="109"/>
        <v>5555</v>
      </c>
      <c r="K39" s="10">
        <f t="shared" si="109"/>
        <v>5375</v>
      </c>
      <c r="L39" s="10">
        <f t="shared" si="109"/>
        <v>5230</v>
      </c>
      <c r="M39" s="10">
        <f t="shared" si="109"/>
        <v>4966</v>
      </c>
      <c r="N39" s="10">
        <f t="shared" si="109"/>
        <v>4616</v>
      </c>
      <c r="O39" s="10">
        <f t="shared" si="109"/>
        <v>4343</v>
      </c>
      <c r="P39" s="10">
        <f t="shared" si="109"/>
        <v>3363</v>
      </c>
      <c r="Q39" s="10">
        <f t="shared" si="109"/>
        <v>2465</v>
      </c>
      <c r="R39" s="10">
        <f t="shared" si="109"/>
        <v>1600</v>
      </c>
      <c r="S39" s="10">
        <f t="shared" si="109"/>
        <v>750</v>
      </c>
    </row>
    <row r="40" spans="1:19" ht="12.6" customHeight="1" x14ac:dyDescent="0.25">
      <c r="A40" s="5" t="s">
        <v>1</v>
      </c>
      <c r="B40" s="8"/>
      <c r="C40" s="5"/>
      <c r="D40" s="5"/>
      <c r="E40" s="11">
        <f>E39/E38</f>
        <v>5.8230573497749072</v>
      </c>
      <c r="F40" s="11">
        <f>F39/F38</f>
        <v>5.2778423622413388</v>
      </c>
      <c r="G40" s="11">
        <f t="shared" ref="G40" si="110">G39/G38</f>
        <v>4.852131821497248</v>
      </c>
      <c r="H40" s="11">
        <f t="shared" ref="H40" si="111">H39/H38</f>
        <v>4.4460423033135603</v>
      </c>
      <c r="I40" s="11">
        <f t="shared" ref="I40" si="112">I39/I38</f>
        <v>3.8989344526961576</v>
      </c>
      <c r="J40" s="11">
        <f t="shared" ref="J40" si="113">J39/J38</f>
        <v>3.3913308913308913</v>
      </c>
      <c r="K40" s="11">
        <f t="shared" ref="K40" si="114">K39/K38</f>
        <v>3.2814407814407813</v>
      </c>
      <c r="L40" s="11">
        <f t="shared" ref="L40" si="115">L39/L38</f>
        <v>3.1929181929181931</v>
      </c>
      <c r="M40" s="11">
        <f t="shared" ref="M40" si="116">M39/M38</f>
        <v>3.0317460317460316</v>
      </c>
      <c r="N40" s="11">
        <f t="shared" ref="N40" si="117">N39/N38</f>
        <v>2.8180708180708183</v>
      </c>
      <c r="O40" s="11">
        <f t="shared" ref="O40" si="118">O39/O38</f>
        <v>2.6514041514041513</v>
      </c>
      <c r="P40" s="11">
        <f t="shared" ref="P40" si="119">P39/P38</f>
        <v>1.9663906820095427</v>
      </c>
      <c r="Q40" s="11">
        <f t="shared" ref="Q40" si="120">Q39/Q38</f>
        <v>1.3526713200755081</v>
      </c>
      <c r="R40" s="11">
        <f t="shared" ref="R40" si="121">R39/R38</f>
        <v>0.82375715639029612</v>
      </c>
      <c r="S40" s="11">
        <f t="shared" ref="S40" si="122">S39/S38</f>
        <v>0.39023476523476525</v>
      </c>
    </row>
    <row r="41" spans="1:19" ht="10.199999999999999" customHeight="1" x14ac:dyDescent="0.25">
      <c r="A41" s="8"/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3" spans="1:19" x14ac:dyDescent="0.25">
      <c r="A43" s="13" t="s">
        <v>35</v>
      </c>
      <c r="B43" s="13"/>
      <c r="C43" s="13"/>
      <c r="D43" s="13"/>
      <c r="E43" s="1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ht="19.2" x14ac:dyDescent="0.25">
      <c r="A44" s="1"/>
      <c r="B44" s="1" t="s">
        <v>24</v>
      </c>
      <c r="C44" s="4" t="s">
        <v>26</v>
      </c>
      <c r="D44" s="4" t="s">
        <v>11</v>
      </c>
      <c r="E44" s="4" t="s">
        <v>12</v>
      </c>
      <c r="F44" s="4" t="s">
        <v>14</v>
      </c>
      <c r="G44" s="4" t="s">
        <v>15</v>
      </c>
      <c r="H44" s="4" t="s">
        <v>8</v>
      </c>
      <c r="I44" s="4" t="s">
        <v>7</v>
      </c>
      <c r="J44" s="4" t="s">
        <v>16</v>
      </c>
      <c r="K44" s="4" t="s">
        <v>17</v>
      </c>
      <c r="L44" s="4" t="s">
        <v>18</v>
      </c>
      <c r="M44" s="4" t="s">
        <v>19</v>
      </c>
      <c r="N44" s="4" t="s">
        <v>20</v>
      </c>
      <c r="O44" s="4" t="s">
        <v>21</v>
      </c>
      <c r="P44" s="4" t="s">
        <v>22</v>
      </c>
      <c r="Q44" s="4" t="s">
        <v>23</v>
      </c>
      <c r="R44" s="4" t="s">
        <v>3</v>
      </c>
      <c r="S44" s="4" t="s">
        <v>4</v>
      </c>
    </row>
    <row r="45" spans="1:19" x14ac:dyDescent="0.25">
      <c r="A45" s="5" t="s">
        <v>2</v>
      </c>
      <c r="B45" s="8">
        <f>SUM(C45:S45)</f>
        <v>17833</v>
      </c>
      <c r="C45" s="6">
        <v>1049</v>
      </c>
      <c r="D45" s="6">
        <v>1049</v>
      </c>
      <c r="E45" s="6">
        <v>1049</v>
      </c>
      <c r="F45" s="6">
        <v>1049</v>
      </c>
      <c r="G45" s="6">
        <v>1049</v>
      </c>
      <c r="H45" s="6">
        <v>1049</v>
      </c>
      <c r="I45" s="6">
        <v>1049</v>
      </c>
      <c r="J45" s="6">
        <v>1049</v>
      </c>
      <c r="K45" s="6">
        <v>1049</v>
      </c>
      <c r="L45" s="6">
        <v>1049</v>
      </c>
      <c r="M45" s="6">
        <v>1049</v>
      </c>
      <c r="N45" s="6">
        <v>1049</v>
      </c>
      <c r="O45" s="6">
        <v>1049</v>
      </c>
      <c r="P45" s="6">
        <v>1049</v>
      </c>
      <c r="Q45" s="6">
        <v>1049</v>
      </c>
      <c r="R45" s="6">
        <v>1049</v>
      </c>
      <c r="S45" s="6">
        <v>1049</v>
      </c>
    </row>
    <row r="46" spans="1:19" x14ac:dyDescent="0.25">
      <c r="A46" s="5" t="s">
        <v>9</v>
      </c>
      <c r="B46" s="8"/>
      <c r="C46" s="6">
        <f>C45</f>
        <v>1049</v>
      </c>
      <c r="D46" s="6">
        <f>D45+C46</f>
        <v>2098</v>
      </c>
      <c r="E46" s="6">
        <f>E45+D46</f>
        <v>3147</v>
      </c>
      <c r="F46" s="6">
        <f t="shared" ref="F46" si="123">F45+E46</f>
        <v>4196</v>
      </c>
      <c r="G46" s="6">
        <f t="shared" ref="G46" si="124">G45+F46</f>
        <v>5245</v>
      </c>
      <c r="H46" s="6">
        <f t="shared" ref="H46" si="125">H45+G46</f>
        <v>6294</v>
      </c>
      <c r="I46" s="6">
        <f t="shared" ref="I46" si="126">I45+H46</f>
        <v>7343</v>
      </c>
      <c r="J46" s="6">
        <f t="shared" ref="J46" si="127">J45+I46</f>
        <v>8392</v>
      </c>
      <c r="K46" s="6">
        <f t="shared" ref="K46" si="128">K45+J46</f>
        <v>9441</v>
      </c>
      <c r="L46" s="6">
        <f t="shared" ref="L46" si="129">L45+K46</f>
        <v>10490</v>
      </c>
      <c r="M46" s="6">
        <f t="shared" ref="M46" si="130">M45+L46</f>
        <v>11539</v>
      </c>
      <c r="N46" s="6">
        <f t="shared" ref="N46" si="131">N45+M46</f>
        <v>12588</v>
      </c>
      <c r="O46" s="6">
        <f t="shared" ref="O46" si="132">O45+N46</f>
        <v>13637</v>
      </c>
      <c r="P46" s="6">
        <f t="shared" ref="P46" si="133">P45+O46</f>
        <v>14686</v>
      </c>
      <c r="Q46" s="6">
        <f t="shared" ref="Q46" si="134">Q45+P46</f>
        <v>15735</v>
      </c>
      <c r="R46" s="6">
        <f t="shared" ref="R46" si="135">R45+Q46</f>
        <v>16784</v>
      </c>
      <c r="S46" s="6">
        <f t="shared" ref="S46" si="136">S45+R46</f>
        <v>17833</v>
      </c>
    </row>
    <row r="47" spans="1:19" x14ac:dyDescent="0.25">
      <c r="A47" s="5" t="s">
        <v>10</v>
      </c>
      <c r="B47" s="8"/>
      <c r="C47" s="6">
        <f>C13</f>
        <v>452</v>
      </c>
      <c r="D47" s="6">
        <f>C25+D13</f>
        <v>772</v>
      </c>
      <c r="E47" s="6">
        <f>D47+E13</f>
        <v>1244</v>
      </c>
      <c r="F47" s="6">
        <f>E47+F13</f>
        <v>1881</v>
      </c>
      <c r="G47" s="6">
        <f>F47+G13</f>
        <v>2928</v>
      </c>
      <c r="H47" s="6">
        <f>G47+H13</f>
        <v>4268</v>
      </c>
      <c r="I47" s="6">
        <f>H47+I13</f>
        <v>5532</v>
      </c>
      <c r="J47" s="6">
        <f>I47+J13</f>
        <v>6692</v>
      </c>
      <c r="K47" s="6">
        <f>J47+K13</f>
        <v>7735</v>
      </c>
      <c r="L47" s="6">
        <f>K47+L13</f>
        <v>8864</v>
      </c>
      <c r="M47" s="6">
        <f>L47+M13</f>
        <v>10064</v>
      </c>
      <c r="N47" s="6">
        <f>M47+N13</f>
        <v>11087</v>
      </c>
      <c r="O47" s="6">
        <f>N47+O13</f>
        <v>12067</v>
      </c>
      <c r="P47" s="6">
        <f>O47+P13</f>
        <v>12965</v>
      </c>
      <c r="Q47" s="6">
        <f>P47+Q13</f>
        <v>13830</v>
      </c>
      <c r="R47" s="6">
        <f>Q47+R13</f>
        <v>14680</v>
      </c>
      <c r="S47" s="6">
        <f>R47+S13</f>
        <v>15430</v>
      </c>
    </row>
    <row r="48" spans="1:19" x14ac:dyDescent="0.25">
      <c r="A48" s="5" t="s">
        <v>13</v>
      </c>
      <c r="B48" s="8"/>
      <c r="C48" s="6">
        <f>C47-C46</f>
        <v>-597</v>
      </c>
      <c r="D48" s="6">
        <f t="shared" ref="D48" si="137">D47-D46</f>
        <v>-1326</v>
      </c>
      <c r="E48" s="6">
        <f t="shared" ref="E48" si="138">E47-E46</f>
        <v>-1903</v>
      </c>
      <c r="F48" s="6">
        <f t="shared" ref="F48" si="139">F47-F46</f>
        <v>-2315</v>
      </c>
      <c r="G48" s="6">
        <f t="shared" ref="G48" si="140">G47-G46</f>
        <v>-2317</v>
      </c>
      <c r="H48" s="6">
        <f t="shared" ref="H48" si="141">H47-H46</f>
        <v>-2026</v>
      </c>
      <c r="I48" s="6">
        <f t="shared" ref="I48" si="142">I47-I46</f>
        <v>-1811</v>
      </c>
      <c r="J48" s="6">
        <f t="shared" ref="J48" si="143">J47-J46</f>
        <v>-1700</v>
      </c>
      <c r="K48" s="6">
        <f t="shared" ref="K48" si="144">K47-K46</f>
        <v>-1706</v>
      </c>
      <c r="L48" s="6">
        <f t="shared" ref="L48" si="145">L47-L46</f>
        <v>-1626</v>
      </c>
      <c r="M48" s="6">
        <f t="shared" ref="M48" si="146">M47-M46</f>
        <v>-1475</v>
      </c>
      <c r="N48" s="6">
        <f t="shared" ref="N48" si="147">N47-N46</f>
        <v>-1501</v>
      </c>
      <c r="O48" s="6">
        <f t="shared" ref="O48" si="148">O47-O46</f>
        <v>-1570</v>
      </c>
      <c r="P48" s="6">
        <f t="shared" ref="P48" si="149">P47-P46</f>
        <v>-1721</v>
      </c>
      <c r="Q48" s="6">
        <f t="shared" ref="Q48" si="150">Q47-Q46</f>
        <v>-1905</v>
      </c>
      <c r="R48" s="6">
        <f t="shared" ref="R48" si="151">R47-R46</f>
        <v>-2104</v>
      </c>
      <c r="S48" s="6">
        <f t="shared" ref="S48" si="152">S47-S46</f>
        <v>-2403</v>
      </c>
    </row>
    <row r="49" spans="1:19" x14ac:dyDescent="0.25">
      <c r="A49" s="8"/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x14ac:dyDescent="0.25">
      <c r="A50" s="13" t="s">
        <v>40</v>
      </c>
      <c r="B50" s="13"/>
      <c r="C50" s="13"/>
      <c r="D50" s="13"/>
      <c r="E50" s="13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ht="19.2" x14ac:dyDescent="0.25">
      <c r="A51" s="1"/>
      <c r="B51" s="1"/>
      <c r="C51" s="4" t="s">
        <v>26</v>
      </c>
      <c r="D51" s="4" t="s">
        <v>11</v>
      </c>
      <c r="E51" s="4" t="s">
        <v>12</v>
      </c>
      <c r="F51" s="4" t="s">
        <v>14</v>
      </c>
      <c r="G51" s="4" t="s">
        <v>15</v>
      </c>
      <c r="H51" s="4" t="s">
        <v>8</v>
      </c>
      <c r="I51" s="4" t="s">
        <v>7</v>
      </c>
      <c r="J51" s="4" t="s">
        <v>16</v>
      </c>
      <c r="K51" s="4" t="s">
        <v>17</v>
      </c>
      <c r="L51" s="4" t="s">
        <v>18</v>
      </c>
      <c r="M51" s="4" t="s">
        <v>19</v>
      </c>
      <c r="N51" s="4" t="s">
        <v>20</v>
      </c>
      <c r="O51" s="4" t="s">
        <v>21</v>
      </c>
      <c r="P51" s="4" t="s">
        <v>22</v>
      </c>
      <c r="Q51" s="4" t="s">
        <v>23</v>
      </c>
      <c r="R51" s="4" t="s">
        <v>3</v>
      </c>
      <c r="S51" s="4" t="s">
        <v>4</v>
      </c>
    </row>
    <row r="52" spans="1:19" x14ac:dyDescent="0.25">
      <c r="A52" s="5" t="s">
        <v>2</v>
      </c>
      <c r="B52" s="8">
        <f>SUM(C52:S52)</f>
        <v>17833</v>
      </c>
      <c r="C52" s="5">
        <f>C45</f>
        <v>1049</v>
      </c>
      <c r="D52" s="5">
        <f t="shared" ref="D52:S52" si="153">D45</f>
        <v>1049</v>
      </c>
      <c r="E52" s="5">
        <f t="shared" si="153"/>
        <v>1049</v>
      </c>
      <c r="F52" s="5">
        <f t="shared" si="153"/>
        <v>1049</v>
      </c>
      <c r="G52" s="5">
        <f t="shared" si="153"/>
        <v>1049</v>
      </c>
      <c r="H52" s="5">
        <f t="shared" si="153"/>
        <v>1049</v>
      </c>
      <c r="I52" s="5">
        <f t="shared" si="153"/>
        <v>1049</v>
      </c>
      <c r="J52" s="5">
        <f t="shared" si="153"/>
        <v>1049</v>
      </c>
      <c r="K52" s="5">
        <f t="shared" si="153"/>
        <v>1049</v>
      </c>
      <c r="L52" s="5">
        <f t="shared" si="153"/>
        <v>1049</v>
      </c>
      <c r="M52" s="5">
        <f t="shared" si="153"/>
        <v>1049</v>
      </c>
      <c r="N52" s="5">
        <f t="shared" si="153"/>
        <v>1049</v>
      </c>
      <c r="O52" s="5">
        <f t="shared" si="153"/>
        <v>1049</v>
      </c>
      <c r="P52" s="5">
        <f t="shared" si="153"/>
        <v>1049</v>
      </c>
      <c r="Q52" s="5">
        <f t="shared" si="153"/>
        <v>1049</v>
      </c>
      <c r="R52" s="5">
        <f t="shared" si="153"/>
        <v>1049</v>
      </c>
      <c r="S52" s="5">
        <f t="shared" si="153"/>
        <v>1049</v>
      </c>
    </row>
    <row r="53" spans="1:19" x14ac:dyDescent="0.25">
      <c r="A53" s="5" t="s">
        <v>0</v>
      </c>
      <c r="B53" s="8"/>
      <c r="C53" s="5">
        <f>SUM(C52:G52)</f>
        <v>5245</v>
      </c>
      <c r="D53" s="5">
        <f>SUM(D52:H52)</f>
        <v>5245</v>
      </c>
      <c r="E53" s="5">
        <f t="shared" ref="E53" si="154">SUM(E52:I52)</f>
        <v>5245</v>
      </c>
      <c r="F53" s="5">
        <f t="shared" ref="F53" si="155">SUM(F52:J52)</f>
        <v>5245</v>
      </c>
      <c r="G53" s="5">
        <f t="shared" ref="G53" si="156">SUM(G52:K52)</f>
        <v>5245</v>
      </c>
      <c r="H53" s="5">
        <f t="shared" ref="H53" si="157">SUM(H52:L52)</f>
        <v>5245</v>
      </c>
      <c r="I53" s="5">
        <f t="shared" ref="I53" si="158">SUM(I52:M52)</f>
        <v>5245</v>
      </c>
      <c r="J53" s="5">
        <f t="shared" ref="J53" si="159">SUM(J52:N52)</f>
        <v>5245</v>
      </c>
      <c r="K53" s="5">
        <f t="shared" ref="K53" si="160">SUM(K52:O52)</f>
        <v>5245</v>
      </c>
      <c r="L53" s="5">
        <f t="shared" ref="L53" si="161">SUM(L52:P52)</f>
        <v>5245</v>
      </c>
      <c r="M53" s="5">
        <f t="shared" ref="M53" si="162">SUM(M52:Q52)</f>
        <v>5245</v>
      </c>
      <c r="N53" s="5">
        <f t="shared" ref="N53" si="163">SUM(N52:R52)</f>
        <v>5245</v>
      </c>
      <c r="O53" s="5">
        <f t="shared" ref="O53" si="164">SUM(O52:S52)</f>
        <v>5245</v>
      </c>
      <c r="P53" s="5">
        <f>1365*5</f>
        <v>6825</v>
      </c>
      <c r="Q53" s="5">
        <f>1365*5</f>
        <v>6825</v>
      </c>
      <c r="R53" s="5">
        <f>1365*5</f>
        <v>6825</v>
      </c>
      <c r="S53" s="5">
        <f>1365*5</f>
        <v>6825</v>
      </c>
    </row>
    <row r="54" spans="1:19" ht="19.2" x14ac:dyDescent="0.25">
      <c r="A54" s="5" t="s">
        <v>37</v>
      </c>
      <c r="B54" s="8"/>
      <c r="C54" s="5"/>
      <c r="D54" s="5"/>
      <c r="E54" s="10">
        <f>E53*1.2</f>
        <v>6294</v>
      </c>
      <c r="F54" s="10">
        <f>F53*1.2</f>
        <v>6294</v>
      </c>
      <c r="G54" s="10">
        <f t="shared" ref="G54" si="165">G53*1.2</f>
        <v>6294</v>
      </c>
      <c r="H54" s="10">
        <f t="shared" ref="H54" si="166">H53*1.2</f>
        <v>6294</v>
      </c>
      <c r="I54" s="10">
        <f t="shared" ref="I54" si="167">I53*1.2</f>
        <v>6294</v>
      </c>
      <c r="J54" s="10">
        <f t="shared" ref="J54" si="168">J53*1.2</f>
        <v>6294</v>
      </c>
      <c r="K54" s="10">
        <f t="shared" ref="K54" si="169">K53*1.2</f>
        <v>6294</v>
      </c>
      <c r="L54" s="10">
        <f t="shared" ref="L54" si="170">L53*1.2</f>
        <v>6294</v>
      </c>
      <c r="M54" s="10">
        <f t="shared" ref="M54" si="171">M53*1.2</f>
        <v>6294</v>
      </c>
      <c r="N54" s="10">
        <f t="shared" ref="N54" si="172">N53*1.2</f>
        <v>6294</v>
      </c>
      <c r="O54" s="10">
        <f t="shared" ref="O54" si="173">O53*1.2</f>
        <v>6294</v>
      </c>
      <c r="P54" s="10">
        <f t="shared" ref="P54" si="174">P53*1.2</f>
        <v>8190</v>
      </c>
      <c r="Q54" s="10">
        <f t="shared" ref="Q54" si="175">Q53*1.2</f>
        <v>8190</v>
      </c>
      <c r="R54" s="10">
        <f t="shared" ref="R54" si="176">R53*1.2</f>
        <v>8190</v>
      </c>
      <c r="S54" s="10">
        <f t="shared" ref="S54" si="177">S53*1.2</f>
        <v>8190</v>
      </c>
    </row>
    <row r="55" spans="1:19" x14ac:dyDescent="0.25">
      <c r="A55" s="5" t="s">
        <v>6</v>
      </c>
      <c r="B55" s="8"/>
      <c r="C55" s="5"/>
      <c r="D55" s="10"/>
      <c r="E55" s="10">
        <f>E54/5</f>
        <v>1258.8</v>
      </c>
      <c r="F55" s="10">
        <f>F54/5</f>
        <v>1258.8</v>
      </c>
      <c r="G55" s="10">
        <f t="shared" ref="G55:S55" si="178">G54/5</f>
        <v>1258.8</v>
      </c>
      <c r="H55" s="10">
        <f t="shared" si="178"/>
        <v>1258.8</v>
      </c>
      <c r="I55" s="10">
        <f t="shared" si="178"/>
        <v>1258.8</v>
      </c>
      <c r="J55" s="10">
        <f t="shared" si="178"/>
        <v>1258.8</v>
      </c>
      <c r="K55" s="10">
        <f t="shared" si="178"/>
        <v>1258.8</v>
      </c>
      <c r="L55" s="10">
        <f t="shared" si="178"/>
        <v>1258.8</v>
      </c>
      <c r="M55" s="10">
        <f t="shared" si="178"/>
        <v>1258.8</v>
      </c>
      <c r="N55" s="10">
        <f t="shared" si="178"/>
        <v>1258.8</v>
      </c>
      <c r="O55" s="10">
        <f t="shared" si="178"/>
        <v>1258.8</v>
      </c>
      <c r="P55" s="10">
        <f t="shared" si="178"/>
        <v>1638</v>
      </c>
      <c r="Q55" s="10">
        <f t="shared" si="178"/>
        <v>1638</v>
      </c>
      <c r="R55" s="10">
        <f t="shared" si="178"/>
        <v>1638</v>
      </c>
      <c r="S55" s="10">
        <f t="shared" si="178"/>
        <v>1638</v>
      </c>
    </row>
    <row r="56" spans="1:19" x14ac:dyDescent="0.25">
      <c r="A56" s="5" t="s">
        <v>5</v>
      </c>
      <c r="B56" s="8"/>
      <c r="C56" s="5"/>
      <c r="D56" s="5"/>
      <c r="E56" s="10">
        <f>SUM(E13:I13)</f>
        <v>4760</v>
      </c>
      <c r="F56" s="10">
        <f>SUM(F13:J13)</f>
        <v>5448</v>
      </c>
      <c r="G56" s="10">
        <f>SUM(G13:K13)</f>
        <v>5854</v>
      </c>
      <c r="H56" s="10">
        <f>SUM(H13:L13)</f>
        <v>5936</v>
      </c>
      <c r="I56" s="10">
        <f>SUM(I13:M13)</f>
        <v>5796</v>
      </c>
      <c r="J56" s="10">
        <f>SUM(J13:N13)</f>
        <v>5555</v>
      </c>
      <c r="K56" s="10">
        <f>SUM(K13:O13)</f>
        <v>5375</v>
      </c>
      <c r="L56" s="10">
        <f>SUM(L13:P13)</f>
        <v>5230</v>
      </c>
      <c r="M56" s="10">
        <f>SUM(M13:Q13)</f>
        <v>4966</v>
      </c>
      <c r="N56" s="10">
        <f>SUM(N13:R13)</f>
        <v>4616</v>
      </c>
      <c r="O56" s="10">
        <f>SUM(O13:S13)</f>
        <v>4343</v>
      </c>
      <c r="P56" s="10">
        <f>SUM(P13:T13)</f>
        <v>3363</v>
      </c>
      <c r="Q56" s="10">
        <f>SUM(Q13:U13)</f>
        <v>2465</v>
      </c>
      <c r="R56" s="10">
        <f>SUM(R13:V13)</f>
        <v>1600</v>
      </c>
      <c r="S56" s="10">
        <f>SUM(S13:W13)</f>
        <v>750</v>
      </c>
    </row>
    <row r="57" spans="1:19" x14ac:dyDescent="0.25">
      <c r="A57" s="5" t="s">
        <v>1</v>
      </c>
      <c r="B57" s="8"/>
      <c r="C57" s="5"/>
      <c r="D57" s="5"/>
      <c r="E57" s="11">
        <f>E56/E55</f>
        <v>3.7813790911979663</v>
      </c>
      <c r="F57" s="11">
        <f>F56/F55</f>
        <v>4.3279313632030503</v>
      </c>
      <c r="G57" s="11">
        <f t="shared" ref="G57" si="179">G56/G55</f>
        <v>4.6504607562758187</v>
      </c>
      <c r="H57" s="11">
        <f t="shared" ref="H57" si="180">H56/H55</f>
        <v>4.7156021607880527</v>
      </c>
      <c r="I57" s="11">
        <f t="shared" ref="I57" si="181">I56/I55</f>
        <v>4.6043851286939947</v>
      </c>
      <c r="J57" s="11">
        <f t="shared" ref="J57" si="182">J56/J55</f>
        <v>4.4129329520177949</v>
      </c>
      <c r="K57" s="11">
        <f t="shared" ref="K57" si="183">K56/K55</f>
        <v>4.2699396250397204</v>
      </c>
      <c r="L57" s="11">
        <f t="shared" ref="L57" si="184">L56/L55</f>
        <v>4.154750556085161</v>
      </c>
      <c r="M57" s="11">
        <f t="shared" ref="M57" si="185">M56/M55</f>
        <v>3.9450270098506515</v>
      </c>
      <c r="N57" s="11">
        <f t="shared" ref="N57" si="186">N56/N55</f>
        <v>3.666984429615507</v>
      </c>
      <c r="O57" s="11">
        <f t="shared" ref="O57" si="187">O56/O55</f>
        <v>3.4501112170320942</v>
      </c>
      <c r="P57" s="11">
        <f t="shared" ref="P57" si="188">P56/P55</f>
        <v>2.0531135531135529</v>
      </c>
      <c r="Q57" s="11">
        <f t="shared" ref="Q57" si="189">Q56/Q55</f>
        <v>1.5048840048840049</v>
      </c>
      <c r="R57" s="11">
        <f t="shared" ref="R57" si="190">R56/R55</f>
        <v>0.97680097680097677</v>
      </c>
      <c r="S57" s="11">
        <f t="shared" ref="S57" si="191">S56/S55</f>
        <v>0.45787545787545786</v>
      </c>
    </row>
    <row r="58" spans="1:19" x14ac:dyDescent="0.25">
      <c r="A58" s="8"/>
      <c r="B58" s="8"/>
      <c r="C58" s="8"/>
      <c r="D58" s="8"/>
      <c r="E58" s="8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19" x14ac:dyDescent="0.25">
      <c r="A59" s="13" t="s">
        <v>41</v>
      </c>
      <c r="B59" s="13"/>
      <c r="C59" s="13"/>
      <c r="D59" s="13"/>
      <c r="E59" s="13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ht="19.2" x14ac:dyDescent="0.25">
      <c r="A60" s="1"/>
      <c r="B60" s="1"/>
      <c r="C60" s="4" t="s">
        <v>26</v>
      </c>
      <c r="D60" s="4" t="s">
        <v>11</v>
      </c>
      <c r="E60" s="4" t="s">
        <v>12</v>
      </c>
      <c r="F60" s="4" t="s">
        <v>14</v>
      </c>
      <c r="G60" s="4" t="s">
        <v>15</v>
      </c>
      <c r="H60" s="4" t="s">
        <v>8</v>
      </c>
      <c r="I60" s="4" t="s">
        <v>7</v>
      </c>
      <c r="J60" s="4" t="s">
        <v>16</v>
      </c>
      <c r="K60" s="4" t="s">
        <v>17</v>
      </c>
      <c r="L60" s="4" t="s">
        <v>18</v>
      </c>
      <c r="M60" s="4" t="s">
        <v>19</v>
      </c>
      <c r="N60" s="4" t="s">
        <v>20</v>
      </c>
      <c r="O60" s="4" t="s">
        <v>21</v>
      </c>
      <c r="P60" s="4" t="s">
        <v>22</v>
      </c>
      <c r="Q60" s="4" t="s">
        <v>23</v>
      </c>
      <c r="R60" s="4" t="s">
        <v>3</v>
      </c>
      <c r="S60" s="4" t="s">
        <v>4</v>
      </c>
    </row>
    <row r="61" spans="1:19" x14ac:dyDescent="0.25">
      <c r="A61" s="5" t="s">
        <v>2</v>
      </c>
      <c r="B61" s="8">
        <f>SUM(C61:S61)</f>
        <v>17833</v>
      </c>
      <c r="C61" s="5">
        <f>C45</f>
        <v>1049</v>
      </c>
      <c r="D61" s="5">
        <f t="shared" ref="D61:S61" si="192">D45</f>
        <v>1049</v>
      </c>
      <c r="E61" s="5">
        <f t="shared" si="192"/>
        <v>1049</v>
      </c>
      <c r="F61" s="5">
        <f t="shared" si="192"/>
        <v>1049</v>
      </c>
      <c r="G61" s="5">
        <f t="shared" si="192"/>
        <v>1049</v>
      </c>
      <c r="H61" s="5">
        <f t="shared" si="192"/>
        <v>1049</v>
      </c>
      <c r="I61" s="5">
        <f t="shared" si="192"/>
        <v>1049</v>
      </c>
      <c r="J61" s="5">
        <f t="shared" si="192"/>
        <v>1049</v>
      </c>
      <c r="K61" s="5">
        <f t="shared" si="192"/>
        <v>1049</v>
      </c>
      <c r="L61" s="5">
        <f t="shared" si="192"/>
        <v>1049</v>
      </c>
      <c r="M61" s="5">
        <f t="shared" si="192"/>
        <v>1049</v>
      </c>
      <c r="N61" s="5">
        <f t="shared" si="192"/>
        <v>1049</v>
      </c>
      <c r="O61" s="5">
        <f t="shared" si="192"/>
        <v>1049</v>
      </c>
      <c r="P61" s="5">
        <f t="shared" si="192"/>
        <v>1049</v>
      </c>
      <c r="Q61" s="5">
        <f t="shared" si="192"/>
        <v>1049</v>
      </c>
      <c r="R61" s="5">
        <f t="shared" si="192"/>
        <v>1049</v>
      </c>
      <c r="S61" s="5">
        <f t="shared" si="192"/>
        <v>1049</v>
      </c>
    </row>
    <row r="62" spans="1:19" x14ac:dyDescent="0.25">
      <c r="A62" s="5" t="s">
        <v>0</v>
      </c>
      <c r="B62" s="8"/>
      <c r="C62" s="5">
        <f>SUM(C61:G61)</f>
        <v>5245</v>
      </c>
      <c r="D62" s="5">
        <f t="shared" ref="D62" si="193">SUM(D61:H61)</f>
        <v>5245</v>
      </c>
      <c r="E62" s="5">
        <f t="shared" ref="E62" si="194">SUM(E61:I61)</f>
        <v>5245</v>
      </c>
      <c r="F62" s="5">
        <f t="shared" ref="F62" si="195">SUM(F61:J61)</f>
        <v>5245</v>
      </c>
      <c r="G62" s="5">
        <f t="shared" ref="G62" si="196">SUM(G61:K61)</f>
        <v>5245</v>
      </c>
      <c r="H62" s="5">
        <f t="shared" ref="H62" si="197">SUM(H61:L61)</f>
        <v>5245</v>
      </c>
      <c r="I62" s="5">
        <f t="shared" ref="I62" si="198">SUM(I61:M61)</f>
        <v>5245</v>
      </c>
      <c r="J62" s="5">
        <f t="shared" ref="J62" si="199">SUM(J61:N61)</f>
        <v>5245</v>
      </c>
      <c r="K62" s="5">
        <f t="shared" ref="K62" si="200">SUM(K61:O61)</f>
        <v>5245</v>
      </c>
      <c r="L62" s="5">
        <f t="shared" ref="L62" si="201">SUM(L61:P61)</f>
        <v>5245</v>
      </c>
      <c r="M62" s="5">
        <f t="shared" ref="M62" si="202">SUM(M61:Q61)</f>
        <v>5245</v>
      </c>
      <c r="N62" s="5">
        <f t="shared" ref="N62" si="203">SUM(N61:R61)</f>
        <v>5245</v>
      </c>
      <c r="O62" s="5">
        <f t="shared" ref="O62" si="204">SUM(O61:S61)</f>
        <v>5245</v>
      </c>
      <c r="P62" s="5">
        <f>1365*5</f>
        <v>6825</v>
      </c>
      <c r="Q62" s="5">
        <f t="shared" ref="Q62:S62" si="205">1365*5</f>
        <v>6825</v>
      </c>
      <c r="R62" s="5">
        <f t="shared" si="205"/>
        <v>6825</v>
      </c>
      <c r="S62" s="5">
        <f t="shared" si="205"/>
        <v>6825</v>
      </c>
    </row>
    <row r="63" spans="1:19" x14ac:dyDescent="0.25">
      <c r="A63" s="5" t="s">
        <v>39</v>
      </c>
      <c r="B63" s="8"/>
      <c r="C63" s="5"/>
      <c r="D63" s="5"/>
      <c r="E63" s="5">
        <f>E62+1326</f>
        <v>6571</v>
      </c>
      <c r="F63" s="5">
        <f>F62+1903</f>
        <v>7148</v>
      </c>
      <c r="G63" s="5">
        <f>G62+2315</f>
        <v>7560</v>
      </c>
      <c r="H63" s="5">
        <f>H62+2317</f>
        <v>7562</v>
      </c>
      <c r="I63" s="5">
        <f>I62+2026</f>
        <v>7271</v>
      </c>
      <c r="J63" s="5">
        <f>J62+1811</f>
        <v>7056</v>
      </c>
      <c r="K63" s="5">
        <f>K62+1700</f>
        <v>6945</v>
      </c>
      <c r="L63" s="5">
        <f>L62+1706</f>
        <v>6951</v>
      </c>
      <c r="M63" s="5">
        <f>M62+1626</f>
        <v>6871</v>
      </c>
      <c r="N63" s="5">
        <f>N62+1475</f>
        <v>6720</v>
      </c>
      <c r="O63" s="5">
        <f>O62+1501</f>
        <v>6746</v>
      </c>
      <c r="P63" s="5">
        <f>P62+1570</f>
        <v>8395</v>
      </c>
      <c r="Q63" s="5">
        <f>Q62+1721</f>
        <v>8546</v>
      </c>
      <c r="R63" s="5">
        <f>R62+1905</f>
        <v>8730</v>
      </c>
      <c r="S63" s="5">
        <f>S62+204</f>
        <v>7029</v>
      </c>
    </row>
    <row r="64" spans="1:19" ht="19.2" x14ac:dyDescent="0.25">
      <c r="A64" s="5" t="s">
        <v>37</v>
      </c>
      <c r="B64" s="8"/>
      <c r="C64" s="5"/>
      <c r="D64" s="5"/>
      <c r="E64" s="10">
        <f>E63*1.2</f>
        <v>7885.2</v>
      </c>
      <c r="F64" s="10">
        <f t="shared" ref="F64" si="206">F63*1.2</f>
        <v>8577.6</v>
      </c>
      <c r="G64" s="10">
        <f t="shared" ref="G64" si="207">G63*1.2</f>
        <v>9072</v>
      </c>
      <c r="H64" s="10">
        <f t="shared" ref="H64" si="208">H63*1.2</f>
        <v>9074.4</v>
      </c>
      <c r="I64" s="10">
        <f t="shared" ref="I64" si="209">I63*1.2</f>
        <v>8725.1999999999989</v>
      </c>
      <c r="J64" s="10">
        <f t="shared" ref="J64" si="210">J63*1.2</f>
        <v>8467.1999999999989</v>
      </c>
      <c r="K64" s="10">
        <f t="shared" ref="K64" si="211">K63*1.2</f>
        <v>8334</v>
      </c>
      <c r="L64" s="10">
        <f t="shared" ref="L64" si="212">L63*1.2</f>
        <v>8341.1999999999989</v>
      </c>
      <c r="M64" s="10">
        <f t="shared" ref="M64" si="213">M63*1.2</f>
        <v>8245.1999999999989</v>
      </c>
      <c r="N64" s="10">
        <f t="shared" ref="N64" si="214">N63*1.2</f>
        <v>8064</v>
      </c>
      <c r="O64" s="10">
        <f t="shared" ref="O64" si="215">O63*1.2</f>
        <v>8095.2</v>
      </c>
      <c r="P64" s="10">
        <f t="shared" ref="P64" si="216">P63*1.2</f>
        <v>10074</v>
      </c>
      <c r="Q64" s="10">
        <f t="shared" ref="Q64" si="217">Q63*1.2</f>
        <v>10255.199999999999</v>
      </c>
      <c r="R64" s="10">
        <f t="shared" ref="R64" si="218">R63*1.2</f>
        <v>10476</v>
      </c>
      <c r="S64" s="10">
        <f t="shared" ref="S64" si="219">S63*1.2</f>
        <v>8434.7999999999993</v>
      </c>
    </row>
    <row r="65" spans="1:19" x14ac:dyDescent="0.25">
      <c r="A65" s="5" t="s">
        <v>6</v>
      </c>
      <c r="B65" s="8"/>
      <c r="C65" s="5"/>
      <c r="D65" s="10"/>
      <c r="E65" s="10">
        <f>E64/5</f>
        <v>1577.04</v>
      </c>
      <c r="F65" s="10">
        <f>F64/5</f>
        <v>1715.52</v>
      </c>
      <c r="G65" s="10">
        <f t="shared" ref="G65:S65" si="220">G64/5</f>
        <v>1814.4</v>
      </c>
      <c r="H65" s="10">
        <f t="shared" si="220"/>
        <v>1814.8799999999999</v>
      </c>
      <c r="I65" s="10">
        <f t="shared" si="220"/>
        <v>1745.0399999999997</v>
      </c>
      <c r="J65" s="10">
        <f t="shared" si="220"/>
        <v>1693.4399999999998</v>
      </c>
      <c r="K65" s="10">
        <f t="shared" si="220"/>
        <v>1666.8</v>
      </c>
      <c r="L65" s="10">
        <f t="shared" si="220"/>
        <v>1668.2399999999998</v>
      </c>
      <c r="M65" s="10">
        <f t="shared" si="220"/>
        <v>1649.0399999999997</v>
      </c>
      <c r="N65" s="10">
        <f t="shared" si="220"/>
        <v>1612.8</v>
      </c>
      <c r="O65" s="10">
        <f t="shared" si="220"/>
        <v>1619.04</v>
      </c>
      <c r="P65" s="10">
        <f t="shared" si="220"/>
        <v>2014.8</v>
      </c>
      <c r="Q65" s="10">
        <f t="shared" si="220"/>
        <v>2051.04</v>
      </c>
      <c r="R65" s="10">
        <f t="shared" si="220"/>
        <v>2095.1999999999998</v>
      </c>
      <c r="S65" s="10">
        <f t="shared" si="220"/>
        <v>1686.9599999999998</v>
      </c>
    </row>
    <row r="66" spans="1:19" x14ac:dyDescent="0.25">
      <c r="A66" s="5" t="s">
        <v>5</v>
      </c>
      <c r="B66" s="8"/>
      <c r="C66" s="5"/>
      <c r="D66" s="5"/>
      <c r="E66" s="10">
        <f>E56</f>
        <v>4760</v>
      </c>
      <c r="F66" s="10">
        <f t="shared" ref="F66:S66" si="221">F56</f>
        <v>5448</v>
      </c>
      <c r="G66" s="10">
        <f t="shared" si="221"/>
        <v>5854</v>
      </c>
      <c r="H66" s="10">
        <f t="shared" si="221"/>
        <v>5936</v>
      </c>
      <c r="I66" s="10">
        <f t="shared" si="221"/>
        <v>5796</v>
      </c>
      <c r="J66" s="10">
        <f t="shared" si="221"/>
        <v>5555</v>
      </c>
      <c r="K66" s="10">
        <f t="shared" si="221"/>
        <v>5375</v>
      </c>
      <c r="L66" s="10">
        <f t="shared" si="221"/>
        <v>5230</v>
      </c>
      <c r="M66" s="10">
        <f t="shared" si="221"/>
        <v>4966</v>
      </c>
      <c r="N66" s="10">
        <f t="shared" si="221"/>
        <v>4616</v>
      </c>
      <c r="O66" s="10">
        <f t="shared" si="221"/>
        <v>4343</v>
      </c>
      <c r="P66" s="10">
        <f t="shared" si="221"/>
        <v>3363</v>
      </c>
      <c r="Q66" s="10">
        <f t="shared" si="221"/>
        <v>2465</v>
      </c>
      <c r="R66" s="10">
        <f t="shared" si="221"/>
        <v>1600</v>
      </c>
      <c r="S66" s="10">
        <f t="shared" si="221"/>
        <v>750</v>
      </c>
    </row>
    <row r="67" spans="1:19" x14ac:dyDescent="0.25">
      <c r="A67" s="5" t="s">
        <v>1</v>
      </c>
      <c r="B67" s="8"/>
      <c r="C67" s="5"/>
      <c r="D67" s="5"/>
      <c r="E67" s="11">
        <f>E66/E65</f>
        <v>3.018312788515193</v>
      </c>
      <c r="F67" s="11">
        <f>F66/F65</f>
        <v>3.1757134862898715</v>
      </c>
      <c r="G67" s="11">
        <f t="shared" ref="G67" si="222">G66/G65</f>
        <v>3.2264109347442678</v>
      </c>
      <c r="H67" s="11">
        <f t="shared" ref="H67" si="223">H66/H65</f>
        <v>3.2707396632284231</v>
      </c>
      <c r="I67" s="11">
        <f t="shared" ref="I67" si="224">I66/I65</f>
        <v>3.3214138357859997</v>
      </c>
      <c r="J67" s="11">
        <f t="shared" ref="J67" si="225">J66/J65</f>
        <v>3.2803051776266066</v>
      </c>
      <c r="K67" s="11">
        <f t="shared" ref="K67" si="226">K66/K65</f>
        <v>3.2247420206383488</v>
      </c>
      <c r="L67" s="11">
        <f t="shared" ref="L67" si="227">L66/L65</f>
        <v>3.1350405217474706</v>
      </c>
      <c r="M67" s="11">
        <f t="shared" ref="M67" si="228">M66/M65</f>
        <v>3.0114490855285503</v>
      </c>
      <c r="N67" s="11">
        <f t="shared" ref="N67" si="229">N66/N65</f>
        <v>2.8621031746031749</v>
      </c>
      <c r="O67" s="11">
        <f t="shared" ref="O67" si="230">O66/O65</f>
        <v>2.6824537997825875</v>
      </c>
      <c r="P67" s="11">
        <f t="shared" ref="P67" si="231">P66/P65</f>
        <v>1.6691483025610483</v>
      </c>
      <c r="Q67" s="11">
        <f t="shared" ref="Q67" si="232">Q66/Q65</f>
        <v>1.2018293158592714</v>
      </c>
      <c r="R67" s="11">
        <f t="shared" ref="R67" si="233">R66/R65</f>
        <v>0.76365024818633076</v>
      </c>
      <c r="S67" s="11">
        <f t="shared" ref="S67" si="234">S66/S65</f>
        <v>0.44458671219234602</v>
      </c>
    </row>
  </sheetData>
  <mergeCells count="6">
    <mergeCell ref="A32:E32"/>
    <mergeCell ref="A43:E43"/>
    <mergeCell ref="A50:E50"/>
    <mergeCell ref="A59:E59"/>
    <mergeCell ref="A16:E16"/>
    <mergeCell ref="A23:E2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5D05730ACF54A93D0AF670FBBF7BA" ma:contentTypeVersion="14" ma:contentTypeDescription="Create a new document." ma:contentTypeScope="" ma:versionID="72fc3a6369e2e77a27b0e2e6226a86b0">
  <xsd:schema xmlns:xsd="http://www.w3.org/2001/XMLSchema" xmlns:xs="http://www.w3.org/2001/XMLSchema" xmlns:p="http://schemas.microsoft.com/office/2006/metadata/properties" xmlns:ns2="06b5cb45-df83-4206-9a89-f9753b83a2fb" xmlns:ns3="54ec099d-680c-4f31-88f8-472ca69fb6a1" targetNamespace="http://schemas.microsoft.com/office/2006/metadata/properties" ma:root="true" ma:fieldsID="cb05150d0725b10a2e62361a62c5089e" ns2:_="" ns3:_="">
    <xsd:import namespace="06b5cb45-df83-4206-9a89-f9753b83a2fb"/>
    <xsd:import namespace="54ec099d-680c-4f31-88f8-472ca69fb6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5cb45-df83-4206-9a89-f9753b83a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5871bbe-9040-4b0d-8273-809c391d2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1" nillable="true" ma:displayName="Comments" ma:description="Comm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c099d-680c-4f31-88f8-472ca69fb6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ce2e73b-a34d-4f33-b9ed-e86f505b5d0d}" ma:internalName="TaxCatchAll" ma:showField="CatchAllData" ma:web="54ec099d-680c-4f31-88f8-472ca69fb6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b5cb45-df83-4206-9a89-f9753b83a2fb">
      <Terms xmlns="http://schemas.microsoft.com/office/infopath/2007/PartnerControls"/>
    </lcf76f155ced4ddcb4097134ff3c332f>
    <TaxCatchAll xmlns="54ec099d-680c-4f31-88f8-472ca69fb6a1" xsi:nil="true"/>
    <Comments xmlns="06b5cb45-df83-4206-9a89-f9753b83a2f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C640D9-EC1F-454D-A0F1-E3CA11354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5cb45-df83-4206-9a89-f9753b83a2fb"/>
    <ds:schemaRef ds:uri="54ec099d-680c-4f31-88f8-472ca69fb6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542A68-64CF-4F33-96F3-31975C616A48}">
  <ds:schemaRefs>
    <ds:schemaRef ds:uri="http://schemas.openxmlformats.org/package/2006/metadata/core-properties"/>
    <ds:schemaRef ds:uri="http://schemas.microsoft.com/office/2006/metadata/properties"/>
    <ds:schemaRef ds:uri="06b5cb45-df83-4206-9a89-f9753b83a2fb"/>
    <ds:schemaRef ds:uri="http://purl.org/dc/terms/"/>
    <ds:schemaRef ds:uri="54ec099d-680c-4f31-88f8-472ca69fb6a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F38C50-4F7D-4965-815B-3D0C9C120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Murray-Cox</dc:creator>
  <cp:lastModifiedBy>David Murray-Cox</cp:lastModifiedBy>
  <cp:lastPrinted>2026-04-09T12:17:44Z</cp:lastPrinted>
  <dcterms:created xsi:type="dcterms:W3CDTF">2026-03-02T16:16:45Z</dcterms:created>
  <dcterms:modified xsi:type="dcterms:W3CDTF">2026-04-09T12:19:48Z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2026-03-02T00:00:00Z</vt:filetime>
  </property>
  <property fmtid="{D5CDD505-2E9C-101B-9397-08002B2CF9AE}" pid="3" name="LastSaved">
    <vt:filetime>2026-03-02T00:00:00Z</vt:filetime>
  </property>
  <property fmtid="{D5CDD505-2E9C-101B-9397-08002B2CF9AE}" pid="4" name="Producer">
    <vt:lpwstr>iLovePDF</vt:lpwstr>
  </property>
  <property fmtid="{D5CDD505-2E9C-101B-9397-08002B2CF9AE}" pid="5" name="ContentTypeId">
    <vt:lpwstr>0x010100EBF5D05730ACF54A93D0AF670FBBF7BA</vt:lpwstr>
  </property>
  <property fmtid="{D5CDD505-2E9C-101B-9397-08002B2CF9AE}" pid="6" name="MediaServiceImageTags">
    <vt:lpwstr/>
  </property>
</Properties>
</file>