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vm-h-fs01.horsham.gov.uk\Profiles\kath.clegg\UserSettings\Desktop\"/>
    </mc:Choice>
  </mc:AlternateContent>
  <xr:revisionPtr revIDLastSave="0" documentId="8_{86B94515-7AA9-46C7-8414-5FF42B304AD4}" xr6:coauthVersionLast="47" xr6:coauthVersionMax="47" xr10:uidLastSave="{00000000-0000-0000-0000-000000000000}"/>
  <bookViews>
    <workbookView xWindow="-110" yWindow="-110" windowWidth="19420" windowHeight="11500" xr2:uid="{00000000-000D-0000-FFFF-FFFF00000000}"/>
  </bookViews>
  <sheets>
    <sheet name="By Respondent" sheetId="5" r:id="rId1"/>
    <sheet name="By Policy" sheetId="9" r:id="rId2"/>
  </sheets>
  <definedNames>
    <definedName name="_xlnm._FilterDatabase" localSheetId="1" hidden="1">'By Policy'!$A$2:$N$3601</definedName>
    <definedName name="_xlnm._FilterDatabase" localSheetId="0" hidden="1">'By Respondent'!$A$1:$F$1638</definedName>
    <definedName name="Slicer_Chapter">#N/A</definedName>
    <definedName name="Slicer_Complies_with_the_Duty_to_Cooperate">#N/A</definedName>
    <definedName name="Slicer_Legal_Compliance">#N/A</definedName>
    <definedName name="Slicer_Policies">#N/A</definedName>
    <definedName name="Slicer_Site_Allocation">#N/A</definedName>
    <definedName name="Slicer_Soundness">#N/A</definedName>
    <definedName name="Slicer_Topics">#N/A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4:slicerCache r:id="rId4"/>
        <x14:slicerCache r:id="rId5"/>
        <x14:slicerCache r:id="rId6"/>
        <x14:slicerCache r:id="rId7"/>
        <x14:slicerCache r:id="rId8"/>
        <x14:slicerCache r:id="rId9"/>
      </x15:slicerCache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01" i="9" l="1"/>
  <c r="G3597" i="9"/>
  <c r="G3598" i="9"/>
  <c r="G3599" i="9"/>
  <c r="G3600" i="9"/>
  <c r="G3596" i="9"/>
  <c r="G3589" i="9"/>
  <c r="G3590" i="9"/>
  <c r="G3591" i="9"/>
  <c r="G3592" i="9"/>
  <c r="G3593" i="9"/>
  <c r="G3594" i="9"/>
  <c r="G3595" i="9"/>
  <c r="G3588" i="9"/>
  <c r="F1641" i="5"/>
  <c r="F1640" i="5"/>
  <c r="G3579" i="9" l="1"/>
  <c r="G3570" i="9"/>
  <c r="G3571" i="9"/>
  <c r="G3572" i="9"/>
  <c r="G3573" i="9"/>
  <c r="G3574" i="9"/>
  <c r="G3575" i="9"/>
  <c r="G3576" i="9"/>
  <c r="G3577" i="9"/>
  <c r="G3578" i="9"/>
  <c r="G3587" i="9"/>
  <c r="G3586" i="9"/>
  <c r="G3585" i="9"/>
  <c r="G3584" i="9"/>
  <c r="G3583" i="9"/>
  <c r="G3582" i="9"/>
  <c r="G3581" i="9"/>
  <c r="G3580" i="9"/>
  <c r="F1639" i="5"/>
  <c r="F1638" i="5"/>
  <c r="G3048" i="9"/>
  <c r="F1503" i="5"/>
  <c r="F1500" i="5"/>
  <c r="G3035" i="9"/>
  <c r="G3047" i="9"/>
  <c r="F1610" i="5"/>
  <c r="G1248" i="9"/>
  <c r="G1247" i="9"/>
  <c r="G21" i="9"/>
  <c r="F3" i="5"/>
  <c r="F2" i="5"/>
  <c r="G1593" i="9"/>
  <c r="G1852" i="9"/>
  <c r="G2099" i="9"/>
  <c r="G2239" i="9"/>
  <c r="G2363" i="9"/>
  <c r="G2490" i="9"/>
  <c r="G2678" i="9"/>
  <c r="G2752" i="9"/>
  <c r="G2944" i="9"/>
  <c r="G2975" i="9"/>
  <c r="G3121" i="9"/>
  <c r="G3177" i="9"/>
  <c r="G3299" i="9"/>
  <c r="G3327" i="9"/>
  <c r="G3430" i="9"/>
  <c r="G3446" i="9"/>
  <c r="G3498" i="9"/>
  <c r="G350" i="9"/>
  <c r="G840" i="9"/>
  <c r="G891" i="9"/>
  <c r="G997" i="9"/>
  <c r="G1024" i="9"/>
  <c r="G1312" i="9"/>
  <c r="G1318" i="9"/>
  <c r="G1460" i="9"/>
  <c r="G2113" i="9"/>
  <c r="G2240" i="9"/>
  <c r="G2263" i="9"/>
  <c r="G2364" i="9"/>
  <c r="G2531" i="9"/>
  <c r="G2679" i="9"/>
  <c r="G2741" i="9"/>
  <c r="G3111" i="9"/>
  <c r="G3394" i="9"/>
  <c r="G3524" i="9"/>
  <c r="G219" i="9"/>
  <c r="G882" i="9"/>
  <c r="G892" i="9"/>
  <c r="G1056" i="9"/>
  <c r="G1071" i="9"/>
  <c r="G1461" i="9"/>
  <c r="G2365" i="9"/>
  <c r="G2430" i="9"/>
  <c r="G2740" i="9"/>
  <c r="G3473" i="9"/>
  <c r="G3525" i="9"/>
  <c r="G1057" i="9"/>
  <c r="G1072" i="9"/>
  <c r="G2259" i="9"/>
  <c r="G2329" i="9"/>
  <c r="G3526" i="9"/>
  <c r="G893" i="9"/>
  <c r="G1058" i="9"/>
  <c r="G1076" i="9"/>
  <c r="G1313" i="9"/>
  <c r="G1358" i="9"/>
  <c r="G2079" i="9"/>
  <c r="G2366" i="9"/>
  <c r="G2431" i="9"/>
  <c r="G2532" i="9"/>
  <c r="G2614" i="9"/>
  <c r="G2753" i="9"/>
  <c r="G3395" i="9"/>
  <c r="G3431" i="9"/>
  <c r="G3447" i="9"/>
  <c r="G3499" i="9"/>
  <c r="G3527" i="9"/>
  <c r="G1059" i="9"/>
  <c r="G1077" i="9"/>
  <c r="G1093" i="9"/>
  <c r="G1332" i="9"/>
  <c r="G1359" i="9"/>
  <c r="G1863" i="9"/>
  <c r="G2080" i="9"/>
  <c r="G2121" i="9"/>
  <c r="G2241" i="9"/>
  <c r="G2367" i="9"/>
  <c r="G2441" i="9"/>
  <c r="G2615" i="9"/>
  <c r="G2626" i="9"/>
  <c r="G2754" i="9"/>
  <c r="G2894" i="9"/>
  <c r="G2946" i="9"/>
  <c r="G2994" i="9"/>
  <c r="G3168" i="9"/>
  <c r="G3219" i="9"/>
  <c r="G3300" i="9"/>
  <c r="G3375" i="9"/>
  <c r="G3378" i="9"/>
  <c r="G3387" i="9"/>
  <c r="G3396" i="9"/>
  <c r="G3432" i="9"/>
  <c r="G3500" i="9"/>
  <c r="G3528" i="9"/>
  <c r="G35" i="9"/>
  <c r="G155" i="9"/>
  <c r="G269" i="9"/>
  <c r="G305" i="9"/>
  <c r="G344" i="9"/>
  <c r="G376" i="9"/>
  <c r="G406" i="9"/>
  <c r="G475" i="9"/>
  <c r="G565" i="9"/>
  <c r="G575" i="9"/>
  <c r="G648" i="9"/>
  <c r="G669" i="9"/>
  <c r="G708" i="9"/>
  <c r="G753" i="9"/>
  <c r="G755" i="9"/>
  <c r="G779" i="9"/>
  <c r="G806" i="9"/>
  <c r="G879" i="9"/>
  <c r="G883" i="9"/>
  <c r="G894" i="9"/>
  <c r="G915" i="9"/>
  <c r="G1025" i="9"/>
  <c r="G1060" i="9"/>
  <c r="G1078" i="9"/>
  <c r="G1167" i="9"/>
  <c r="G1180" i="9"/>
  <c r="G1221" i="9"/>
  <c r="G1360" i="9"/>
  <c r="G1445" i="9"/>
  <c r="G1893" i="9"/>
  <c r="G1919" i="9"/>
  <c r="G1960" i="9"/>
  <c r="G1986" i="9"/>
  <c r="G2085" i="9"/>
  <c r="G2159" i="9"/>
  <c r="G2242" i="9"/>
  <c r="G2302" i="9"/>
  <c r="G2398" i="9"/>
  <c r="G2416" i="9"/>
  <c r="G2680" i="9"/>
  <c r="G2714" i="9"/>
  <c r="G2755" i="9"/>
  <c r="G2960" i="9"/>
  <c r="G2995" i="9"/>
  <c r="G3169" i="9"/>
  <c r="G3301" i="9"/>
  <c r="G3397" i="9"/>
  <c r="G989" i="9"/>
  <c r="G1061" i="9"/>
  <c r="G1079" i="9"/>
  <c r="G1333" i="9"/>
  <c r="G1361" i="9"/>
  <c r="G2170" i="9"/>
  <c r="G2536" i="9"/>
  <c r="G2681" i="9"/>
  <c r="G3474" i="9"/>
  <c r="G3529" i="9"/>
  <c r="G271" i="9"/>
  <c r="G339" i="9"/>
  <c r="G554" i="9"/>
  <c r="G819" i="9"/>
  <c r="G824" i="9"/>
  <c r="G895" i="9"/>
  <c r="G949" i="9"/>
  <c r="G990" i="9"/>
  <c r="G998" i="9"/>
  <c r="G1062" i="9"/>
  <c r="G1080" i="9"/>
  <c r="G1238" i="9"/>
  <c r="G1362" i="9"/>
  <c r="G1439" i="9"/>
  <c r="G1462" i="9"/>
  <c r="G1515" i="9"/>
  <c r="G1643" i="9"/>
  <c r="G1754" i="9"/>
  <c r="G1783" i="9"/>
  <c r="G1824" i="9"/>
  <c r="G1875" i="9"/>
  <c r="G1972" i="9"/>
  <c r="G2016" i="9"/>
  <c r="G2034" i="9"/>
  <c r="G2058" i="9"/>
  <c r="G2067" i="9"/>
  <c r="G2073" i="9"/>
  <c r="G2081" i="9"/>
  <c r="G2122" i="9"/>
  <c r="G2147" i="9"/>
  <c r="G2169" i="9"/>
  <c r="G2179" i="9"/>
  <c r="G2186" i="9"/>
  <c r="G2195" i="9"/>
  <c r="G2204" i="9"/>
  <c r="G2243" i="9"/>
  <c r="G2251" i="9"/>
  <c r="G2368" i="9"/>
  <c r="G2404" i="9"/>
  <c r="G2422" i="9"/>
  <c r="G2449" i="9"/>
  <c r="G2458" i="9"/>
  <c r="G2462" i="9"/>
  <c r="G2533" i="9"/>
  <c r="G2616" i="9"/>
  <c r="G2682" i="9"/>
  <c r="G2715" i="9"/>
  <c r="G2756" i="9"/>
  <c r="G2840" i="9"/>
  <c r="G2947" i="9"/>
  <c r="G2976" i="9"/>
  <c r="G2996" i="9"/>
  <c r="G3008" i="9"/>
  <c r="G3015" i="9"/>
  <c r="G3037" i="9"/>
  <c r="G3052" i="9"/>
  <c r="G3112" i="9"/>
  <c r="G3157" i="9"/>
  <c r="G3158" i="9"/>
  <c r="G3170" i="9"/>
  <c r="G3178" i="9"/>
  <c r="G3190" i="9"/>
  <c r="G3217" i="9"/>
  <c r="G3223" i="9"/>
  <c r="G3237" i="9"/>
  <c r="G3253" i="9"/>
  <c r="G3328" i="9"/>
  <c r="G3379" i="9"/>
  <c r="G3388" i="9"/>
  <c r="G3398" i="9"/>
  <c r="G3421" i="9"/>
  <c r="G3433" i="9"/>
  <c r="G3448" i="9"/>
  <c r="G3459" i="9"/>
  <c r="G3475" i="9"/>
  <c r="G3501" i="9"/>
  <c r="G3517" i="9"/>
  <c r="G3530" i="9"/>
  <c r="G428" i="9"/>
  <c r="G628" i="9"/>
  <c r="G2683" i="9"/>
  <c r="G2961" i="9"/>
  <c r="G429" i="9"/>
  <c r="G629" i="9"/>
  <c r="G712" i="9"/>
  <c r="G896" i="9"/>
  <c r="G1048" i="9"/>
  <c r="G1053" i="9"/>
  <c r="G1363" i="9"/>
  <c r="G1599" i="9"/>
  <c r="G1646" i="9"/>
  <c r="G2214" i="9"/>
  <c r="G2537" i="9"/>
  <c r="G2716" i="9"/>
  <c r="G2924" i="9"/>
  <c r="G2962" i="9"/>
  <c r="G160" i="9"/>
  <c r="G263" i="9"/>
  <c r="G265" i="9"/>
  <c r="G281" i="9"/>
  <c r="G304" i="9"/>
  <c r="G347" i="9"/>
  <c r="G402" i="9"/>
  <c r="G451" i="9"/>
  <c r="G471" i="9"/>
  <c r="G489" i="9"/>
  <c r="G513" i="9"/>
  <c r="G556" i="9"/>
  <c r="G571" i="9"/>
  <c r="G597" i="9"/>
  <c r="G614" i="9"/>
  <c r="G623" i="9"/>
  <c r="G661" i="9"/>
  <c r="G670" i="9"/>
  <c r="G674" i="9"/>
  <c r="G703" i="9"/>
  <c r="G732" i="9"/>
  <c r="G736" i="9"/>
  <c r="G745" i="9"/>
  <c r="G747" i="9"/>
  <c r="G776" i="9"/>
  <c r="G788" i="9"/>
  <c r="G809" i="9"/>
  <c r="G835" i="9"/>
  <c r="G876" i="9"/>
  <c r="G889" i="9"/>
  <c r="G897" i="9"/>
  <c r="G1094" i="9"/>
  <c r="G1110" i="9"/>
  <c r="G1134" i="9"/>
  <c r="G1145" i="9"/>
  <c r="G1165" i="9"/>
  <c r="G1182" i="9"/>
  <c r="G1214" i="9"/>
  <c r="G1284" i="9"/>
  <c r="G1379" i="9"/>
  <c r="G1402" i="9"/>
  <c r="G1446" i="9"/>
  <c r="G1630" i="9"/>
  <c r="G1634" i="9"/>
  <c r="G1755" i="9"/>
  <c r="G1802" i="9"/>
  <c r="G1810" i="9"/>
  <c r="G1864" i="9"/>
  <c r="G1887" i="9"/>
  <c r="G1889" i="9"/>
  <c r="G1916" i="9"/>
  <c r="G1929" i="9"/>
  <c r="G1955" i="9"/>
  <c r="G1987" i="9"/>
  <c r="G2017" i="9"/>
  <c r="G2083" i="9"/>
  <c r="G2148" i="9"/>
  <c r="G2165" i="9"/>
  <c r="G2174" i="9"/>
  <c r="G2205" i="9"/>
  <c r="G2225" i="9"/>
  <c r="G2235" i="9"/>
  <c r="G2244" i="9"/>
  <c r="G2313" i="9"/>
  <c r="G2369" i="9"/>
  <c r="G2396" i="9"/>
  <c r="G2424" i="9"/>
  <c r="G2463" i="9"/>
  <c r="G2557" i="9"/>
  <c r="G2591" i="9"/>
  <c r="G2684" i="9"/>
  <c r="G2717" i="9"/>
  <c r="G2841" i="9"/>
  <c r="G2877" i="9"/>
  <c r="G2913" i="9"/>
  <c r="G2938" i="9"/>
  <c r="G2948" i="9"/>
  <c r="G2977" i="9"/>
  <c r="G3028" i="9"/>
  <c r="G3049" i="9"/>
  <c r="G3063" i="9"/>
  <c r="G3066" i="9"/>
  <c r="G3078" i="9"/>
  <c r="G3179" i="9"/>
  <c r="G3248" i="9"/>
  <c r="G3260" i="9"/>
  <c r="G3302" i="9"/>
  <c r="G3309" i="9"/>
  <c r="G3329" i="9"/>
  <c r="G3365" i="9"/>
  <c r="G3434" i="9"/>
  <c r="G3449" i="9"/>
  <c r="G3485" i="9"/>
  <c r="G3502" i="9"/>
  <c r="G430" i="9"/>
  <c r="G630" i="9"/>
  <c r="G1364" i="9"/>
  <c r="G1647" i="9"/>
  <c r="G2149" i="9"/>
  <c r="G2245" i="9"/>
  <c r="G2685" i="9"/>
  <c r="G2878" i="9"/>
  <c r="G2925" i="9"/>
  <c r="G3122" i="9"/>
  <c r="G3191" i="9"/>
  <c r="G3338" i="9"/>
  <c r="G3347" i="9"/>
  <c r="G2188" i="9"/>
  <c r="G2246" i="9"/>
  <c r="G2538" i="9"/>
  <c r="G2710" i="9"/>
  <c r="G2718" i="9"/>
  <c r="G2997" i="9"/>
  <c r="G3113" i="9"/>
  <c r="G3171" i="9"/>
  <c r="G3315" i="9"/>
  <c r="G351" i="9"/>
  <c r="G431" i="9"/>
  <c r="G453" i="9"/>
  <c r="G492" i="9"/>
  <c r="G517" i="9"/>
  <c r="G631" i="9"/>
  <c r="G791" i="9"/>
  <c r="G826" i="9"/>
  <c r="G828" i="9"/>
  <c r="G1032" i="9"/>
  <c r="G1063" i="9"/>
  <c r="G1073" i="9"/>
  <c r="G1081" i="9"/>
  <c r="G1111" i="9"/>
  <c r="G1202" i="9"/>
  <c r="G1261" i="9"/>
  <c r="G1293" i="9"/>
  <c r="G1365" i="9"/>
  <c r="G1463" i="9"/>
  <c r="G1648" i="9"/>
  <c r="G1825" i="9"/>
  <c r="G2491" i="9"/>
  <c r="G2558" i="9"/>
  <c r="G2602" i="9"/>
  <c r="G2627" i="9"/>
  <c r="G2686" i="9"/>
  <c r="G2719" i="9"/>
  <c r="G2742" i="9"/>
  <c r="G2771" i="9"/>
  <c r="G2926" i="9"/>
  <c r="G2963" i="9"/>
  <c r="G2998" i="9"/>
  <c r="G3079" i="9"/>
  <c r="G3114" i="9"/>
  <c r="G3172" i="9"/>
  <c r="G3224" i="9"/>
  <c r="G3231" i="9"/>
  <c r="G3238" i="9"/>
  <c r="G3316" i="9"/>
  <c r="G3399" i="9"/>
  <c r="G3435" i="9"/>
  <c r="G3450" i="9"/>
  <c r="G3460" i="9"/>
  <c r="G3503" i="9"/>
  <c r="G315" i="9"/>
  <c r="G377" i="9"/>
  <c r="G382" i="9"/>
  <c r="G439" i="9"/>
  <c r="G468" i="9"/>
  <c r="G469" i="9"/>
  <c r="G596" i="9"/>
  <c r="G632" i="9"/>
  <c r="G827" i="9"/>
  <c r="G898" i="9"/>
  <c r="G1064" i="9"/>
  <c r="G1522" i="9"/>
  <c r="G1589" i="9"/>
  <c r="G1649" i="9"/>
  <c r="G2370" i="9"/>
  <c r="G2492" i="9"/>
  <c r="G2559" i="9"/>
  <c r="G2628" i="9"/>
  <c r="G2670" i="9"/>
  <c r="G2687" i="9"/>
  <c r="G2757" i="9"/>
  <c r="G2772" i="9"/>
  <c r="G2964" i="9"/>
  <c r="G3016" i="9"/>
  <c r="G3067" i="9"/>
  <c r="G3080" i="9"/>
  <c r="G3115" i="9"/>
  <c r="G3123" i="9"/>
  <c r="G3317" i="9"/>
  <c r="G3400" i="9"/>
  <c r="G1065" i="9"/>
  <c r="G1085" i="9"/>
  <c r="G1826" i="9"/>
  <c r="G2371" i="9"/>
  <c r="G2603" i="9"/>
  <c r="G2688" i="9"/>
  <c r="G2720" i="9"/>
  <c r="G2965" i="9"/>
  <c r="G3017" i="9"/>
  <c r="G3232" i="9"/>
  <c r="G3239" i="9"/>
  <c r="G3318" i="9"/>
  <c r="G3339" i="9"/>
  <c r="G3348" i="9"/>
  <c r="G3436" i="9"/>
  <c r="G3451" i="9"/>
  <c r="G3504" i="9"/>
  <c r="G5" i="9"/>
  <c r="G1609" i="9"/>
  <c r="G2721" i="9"/>
  <c r="G2916" i="9"/>
  <c r="G2966" i="9"/>
  <c r="G3340" i="9"/>
  <c r="G3342" i="9"/>
  <c r="G3349" i="9"/>
  <c r="G159" i="9"/>
  <c r="G287" i="9"/>
  <c r="G348" i="9"/>
  <c r="G407" i="9"/>
  <c r="G413" i="9"/>
  <c r="G470" i="9"/>
  <c r="G477" i="9"/>
  <c r="G568" i="9"/>
  <c r="G577" i="9"/>
  <c r="G616" i="9"/>
  <c r="G634" i="9"/>
  <c r="G650" i="9"/>
  <c r="G671" i="9"/>
  <c r="G694" i="9"/>
  <c r="G705" i="9"/>
  <c r="G757" i="9"/>
  <c r="G758" i="9"/>
  <c r="G775" i="9"/>
  <c r="G875" i="9"/>
  <c r="G1028" i="9"/>
  <c r="G1033" i="9"/>
  <c r="G1177" i="9"/>
  <c r="G1223" i="9"/>
  <c r="G1447" i="9"/>
  <c r="G1538" i="9"/>
  <c r="G1827" i="9"/>
  <c r="G1840" i="9"/>
  <c r="G1862" i="9"/>
  <c r="G1905" i="9"/>
  <c r="G1912" i="9"/>
  <c r="G1940" i="9"/>
  <c r="G1968" i="9"/>
  <c r="G1988" i="9"/>
  <c r="G1997" i="9"/>
  <c r="G2092" i="9"/>
  <c r="G2230" i="9"/>
  <c r="G2325" i="9"/>
  <c r="G2372" i="9"/>
  <c r="G2436" i="9"/>
  <c r="G2448" i="9"/>
  <c r="G2493" i="9"/>
  <c r="G2689" i="9"/>
  <c r="G2722" i="9"/>
  <c r="G2927" i="9"/>
  <c r="G2978" i="9"/>
  <c r="G3038" i="9"/>
  <c r="G3081" i="9"/>
  <c r="G3401" i="9"/>
  <c r="G3437" i="9"/>
  <c r="G3452" i="9"/>
  <c r="G3505" i="9"/>
  <c r="G438" i="9"/>
  <c r="G1569" i="9"/>
  <c r="G1575" i="9"/>
  <c r="G1577" i="9"/>
  <c r="G1581" i="9"/>
  <c r="G1584" i="9"/>
  <c r="G1771" i="9"/>
  <c r="G1828" i="9"/>
  <c r="G2146" i="9"/>
  <c r="G2494" i="9"/>
  <c r="G2690" i="9"/>
  <c r="G2723" i="9"/>
  <c r="G2928" i="9"/>
  <c r="G3261" i="9"/>
  <c r="G3280" i="9"/>
  <c r="G3366" i="9"/>
  <c r="G3438" i="9"/>
  <c r="G3506" i="9"/>
  <c r="G392" i="9"/>
  <c r="G502" i="9"/>
  <c r="G636" i="9"/>
  <c r="G733" i="9"/>
  <c r="G1254" i="9"/>
  <c r="G1281" i="9"/>
  <c r="G1376" i="9"/>
  <c r="G1756" i="9"/>
  <c r="G1841" i="9"/>
  <c r="G1991" i="9"/>
  <c r="G1993" i="9"/>
  <c r="G2014" i="9"/>
  <c r="G2100" i="9"/>
  <c r="G2166" i="9"/>
  <c r="G2373" i="9"/>
  <c r="G2405" i="9"/>
  <c r="G2585" i="9"/>
  <c r="G2724" i="9"/>
  <c r="G2767" i="9"/>
  <c r="G2848" i="9"/>
  <c r="G2854" i="9"/>
  <c r="G2864" i="9"/>
  <c r="G2869" i="9"/>
  <c r="G2871" i="9"/>
  <c r="G2945" i="9"/>
  <c r="G2967" i="9"/>
  <c r="G2999" i="9"/>
  <c r="G3009" i="9"/>
  <c r="G3124" i="9"/>
  <c r="G3141" i="9"/>
  <c r="G3220" i="9"/>
  <c r="G3251" i="9"/>
  <c r="G3281" i="9"/>
  <c r="G3319" i="9"/>
  <c r="G3335" i="9"/>
  <c r="G3359" i="9"/>
  <c r="G3389" i="9"/>
  <c r="G3402" i="9"/>
  <c r="G3461" i="9"/>
  <c r="G490" i="9"/>
  <c r="G514" i="9"/>
  <c r="G789" i="9"/>
  <c r="G817" i="9"/>
  <c r="G1095" i="9"/>
  <c r="G1112" i="9"/>
  <c r="G1285" i="9"/>
  <c r="G1640" i="9"/>
  <c r="G1930" i="9"/>
  <c r="G2035" i="9"/>
  <c r="G2059" i="9"/>
  <c r="G2068" i="9"/>
  <c r="G2074" i="9"/>
  <c r="G2101" i="9"/>
  <c r="G2123" i="9"/>
  <c r="G2150" i="9"/>
  <c r="G2175" i="9"/>
  <c r="G2247" i="9"/>
  <c r="G2374" i="9"/>
  <c r="G2442" i="9"/>
  <c r="G2464" i="9"/>
  <c r="G2495" i="9"/>
  <c r="G2725" i="9"/>
  <c r="G2842" i="9"/>
  <c r="G2879" i="9"/>
  <c r="G2895" i="9"/>
  <c r="G2909" i="9"/>
  <c r="G2979" i="9"/>
  <c r="G3018" i="9"/>
  <c r="G3125" i="9"/>
  <c r="G3180" i="9"/>
  <c r="G3192" i="9"/>
  <c r="G3211" i="9"/>
  <c r="G3240" i="9"/>
  <c r="G3249" i="9"/>
  <c r="G3262" i="9"/>
  <c r="G3303" i="9"/>
  <c r="G3310" i="9"/>
  <c r="G3330" i="9"/>
  <c r="G3367" i="9"/>
  <c r="G3380" i="9"/>
  <c r="G3390" i="9"/>
  <c r="G3439" i="9"/>
  <c r="G3507" i="9"/>
  <c r="G3531" i="9"/>
  <c r="G503" i="9"/>
  <c r="G637" i="9"/>
  <c r="G734" i="9"/>
  <c r="G1536" i="9"/>
  <c r="G2167" i="9"/>
  <c r="G2691" i="9"/>
  <c r="G2768" i="9"/>
  <c r="G2910" i="9"/>
  <c r="G2914" i="9"/>
  <c r="G2949" i="9"/>
  <c r="G3126" i="9"/>
  <c r="G3133" i="9"/>
  <c r="G3142" i="9"/>
  <c r="G3221" i="9"/>
  <c r="G3263" i="9"/>
  <c r="G3368" i="9"/>
  <c r="G3453" i="9"/>
  <c r="G3471" i="9"/>
  <c r="G3532" i="9"/>
  <c r="G2082" i="9"/>
  <c r="G2168" i="9"/>
  <c r="G2375" i="9"/>
  <c r="G2726" i="9"/>
  <c r="G2950" i="9"/>
  <c r="G3360" i="9"/>
  <c r="G3462" i="9"/>
  <c r="G3533" i="9"/>
  <c r="G197" i="9"/>
  <c r="G1842" i="9"/>
  <c r="G2248" i="9"/>
  <c r="G2727" i="9"/>
  <c r="G2892" i="9"/>
  <c r="G2951" i="9"/>
  <c r="G3000" i="9"/>
  <c r="G3173" i="9"/>
  <c r="G3534" i="9"/>
  <c r="G2376" i="9"/>
  <c r="G3535" i="9"/>
  <c r="G2377" i="9"/>
  <c r="G2952" i="9"/>
  <c r="G3536" i="9"/>
  <c r="G2378" i="9"/>
  <c r="G2496" i="9"/>
  <c r="G2692" i="9"/>
  <c r="G2728" i="9"/>
  <c r="G2968" i="9"/>
  <c r="G18" i="9"/>
  <c r="G66" i="9"/>
  <c r="G104" i="9"/>
  <c r="G110" i="9"/>
  <c r="G145" i="9"/>
  <c r="G146" i="9"/>
  <c r="G171" i="9"/>
  <c r="G190" i="9"/>
  <c r="G220" i="9"/>
  <c r="G255" i="9"/>
  <c r="G381" i="9"/>
  <c r="G493" i="9"/>
  <c r="G507" i="9"/>
  <c r="G510" i="9"/>
  <c r="G518" i="9"/>
  <c r="G545" i="9"/>
  <c r="G792" i="9"/>
  <c r="G805" i="9"/>
  <c r="G810" i="9"/>
  <c r="G823" i="9"/>
  <c r="G909" i="9"/>
  <c r="G991" i="9"/>
  <c r="G999" i="9"/>
  <c r="G1014" i="9"/>
  <c r="G1026" i="9"/>
  <c r="G1034" i="9"/>
  <c r="G1096" i="9"/>
  <c r="G1105" i="9"/>
  <c r="G1106" i="9"/>
  <c r="G1113" i="9"/>
  <c r="G1200" i="9"/>
  <c r="G1235" i="9"/>
  <c r="G1290" i="9"/>
  <c r="G1295" i="9"/>
  <c r="G1330" i="9"/>
  <c r="G1377" i="9"/>
  <c r="G1396" i="9"/>
  <c r="G1442" i="9"/>
  <c r="G1523" i="9"/>
  <c r="G1549" i="9"/>
  <c r="G1571" i="9"/>
  <c r="G1590" i="9"/>
  <c r="G1654" i="9"/>
  <c r="G1674" i="9"/>
  <c r="G1757" i="9"/>
  <c r="G1784" i="9"/>
  <c r="G1829" i="9"/>
  <c r="G1853" i="9"/>
  <c r="G1859" i="9"/>
  <c r="G1886" i="9"/>
  <c r="G1931" i="9"/>
  <c r="G2006" i="9"/>
  <c r="G2032" i="9"/>
  <c r="G2036" i="9"/>
  <c r="G2052" i="9"/>
  <c r="G2060" i="9"/>
  <c r="G2069" i="9"/>
  <c r="G2075" i="9"/>
  <c r="G2124" i="9"/>
  <c r="G2139" i="9"/>
  <c r="G2217" i="9"/>
  <c r="G2252" i="9"/>
  <c r="G2273" i="9"/>
  <c r="G2379" i="9"/>
  <c r="G2408" i="9"/>
  <c r="G2443" i="9"/>
  <c r="G2465" i="9"/>
  <c r="G2497" i="9"/>
  <c r="G2528" i="9"/>
  <c r="G2534" i="9"/>
  <c r="G2604" i="9"/>
  <c r="G2673" i="9"/>
  <c r="G2674" i="9"/>
  <c r="G2693" i="9"/>
  <c r="G2707" i="9"/>
  <c r="G2711" i="9"/>
  <c r="G2729" i="9"/>
  <c r="G2758" i="9"/>
  <c r="G2769" i="9"/>
  <c r="G2838" i="9"/>
  <c r="G2849" i="9"/>
  <c r="G2852" i="9"/>
  <c r="G2858" i="9"/>
  <c r="G2861" i="9"/>
  <c r="G2872" i="9"/>
  <c r="G2880" i="9"/>
  <c r="G2890" i="9"/>
  <c r="G2896" i="9"/>
  <c r="G2899" i="9"/>
  <c r="G2904" i="9"/>
  <c r="G2906" i="9"/>
  <c r="G2911" i="9"/>
  <c r="G2915" i="9"/>
  <c r="G2917" i="9"/>
  <c r="G2939" i="9"/>
  <c r="G2969" i="9"/>
  <c r="G2980" i="9"/>
  <c r="G2986" i="9"/>
  <c r="G2991" i="9"/>
  <c r="G3001" i="9"/>
  <c r="G3006" i="9"/>
  <c r="G3019" i="9"/>
  <c r="G3039" i="9"/>
  <c r="G3082" i="9"/>
  <c r="G3102" i="9"/>
  <c r="G3108" i="9"/>
  <c r="G3137" i="9"/>
  <c r="G3139" i="9"/>
  <c r="G3145" i="9"/>
  <c r="G3150" i="9"/>
  <c r="G3156" i="9"/>
  <c r="G3160" i="9"/>
  <c r="G3163" i="9"/>
  <c r="G3181" i="9"/>
  <c r="G3186" i="9"/>
  <c r="G3193" i="9"/>
  <c r="G3199" i="9"/>
  <c r="G3203" i="9"/>
  <c r="G3225" i="9"/>
  <c r="G3234" i="9"/>
  <c r="G3241" i="9"/>
  <c r="G3254" i="9"/>
  <c r="G3264" i="9"/>
  <c r="G3268" i="9"/>
  <c r="G3271" i="9"/>
  <c r="G3276" i="9"/>
  <c r="G3286" i="9"/>
  <c r="G3289" i="9"/>
  <c r="G3296" i="9"/>
  <c r="G3304" i="9"/>
  <c r="G3311" i="9"/>
  <c r="G3313" i="9"/>
  <c r="G3331" i="9"/>
  <c r="G3336" i="9"/>
  <c r="G3361" i="9"/>
  <c r="G3369" i="9"/>
  <c r="G3381" i="9"/>
  <c r="G3386" i="9"/>
  <c r="G3403" i="9"/>
  <c r="G3411" i="9"/>
  <c r="G3422" i="9"/>
  <c r="G3440" i="9"/>
  <c r="G3463" i="9"/>
  <c r="G3468" i="9"/>
  <c r="G3489" i="9"/>
  <c r="G3493" i="9"/>
  <c r="G3508" i="9"/>
  <c r="G3519" i="9"/>
  <c r="G1380" i="9"/>
  <c r="G1388" i="9"/>
  <c r="G1397" i="9"/>
  <c r="G1398" i="9"/>
  <c r="G1403" i="9"/>
  <c r="G1492" i="9"/>
  <c r="G1785" i="9"/>
  <c r="G1843" i="9"/>
  <c r="G2200" i="9"/>
  <c r="G2380" i="9"/>
  <c r="G2730" i="9"/>
  <c r="G2881" i="9"/>
  <c r="G2897" i="9"/>
  <c r="G2981" i="9"/>
  <c r="G3002" i="9"/>
  <c r="G3174" i="9"/>
  <c r="G3182" i="9"/>
  <c r="G3277" i="9"/>
  <c r="G3332" i="9"/>
  <c r="G3423" i="9"/>
  <c r="G319" i="9"/>
  <c r="G323" i="9"/>
  <c r="G324" i="9"/>
  <c r="G325" i="9"/>
  <c r="G504" i="9"/>
  <c r="G555" i="9"/>
  <c r="G638" i="9"/>
  <c r="G829" i="9"/>
  <c r="G963" i="9"/>
  <c r="G1000" i="9"/>
  <c r="G1097" i="9"/>
  <c r="G1239" i="9"/>
  <c r="G1381" i="9"/>
  <c r="G1389" i="9"/>
  <c r="G1404" i="9"/>
  <c r="G1433" i="9"/>
  <c r="G1437" i="9"/>
  <c r="G1516" i="9"/>
  <c r="G1660" i="9"/>
  <c r="G1758" i="9"/>
  <c r="G1786" i="9"/>
  <c r="G1830" i="9"/>
  <c r="G1876" i="9"/>
  <c r="G2037" i="9"/>
  <c r="G2061" i="9"/>
  <c r="G2070" i="9"/>
  <c r="G2076" i="9"/>
  <c r="G2093" i="9"/>
  <c r="G2112" i="9"/>
  <c r="G2125" i="9"/>
  <c r="G2151" i="9"/>
  <c r="G2209" i="9"/>
  <c r="G2498" i="9"/>
  <c r="G2694" i="9"/>
  <c r="G2731" i="9"/>
  <c r="G2843" i="9"/>
  <c r="G2882" i="9"/>
  <c r="G2929" i="9"/>
  <c r="G2982" i="9"/>
  <c r="G3003" i="9"/>
  <c r="G3020" i="9"/>
  <c r="G3040" i="9"/>
  <c r="G3053" i="9"/>
  <c r="G3099" i="9"/>
  <c r="G3164" i="9"/>
  <c r="G3175" i="9"/>
  <c r="G3194" i="9"/>
  <c r="G3235" i="9"/>
  <c r="G3242" i="9"/>
  <c r="G3255" i="9"/>
  <c r="G3278" i="9"/>
  <c r="G3382" i="9"/>
  <c r="G3404" i="9"/>
  <c r="G1366" i="9"/>
  <c r="G1759" i="9"/>
  <c r="G1932" i="9"/>
  <c r="G2038" i="9"/>
  <c r="G2499" i="9"/>
  <c r="G2695" i="9"/>
  <c r="G3083" i="9"/>
  <c r="G1663" i="9"/>
  <c r="G1831" i="9"/>
  <c r="G1881" i="9"/>
  <c r="G3041" i="9"/>
  <c r="G329" i="9"/>
  <c r="G943" i="9"/>
  <c r="G1098" i="9"/>
  <c r="G3409" i="9"/>
  <c r="G1099" i="9"/>
  <c r="G1382" i="9"/>
  <c r="G1393" i="9"/>
  <c r="G1405" i="9"/>
  <c r="G1438" i="9"/>
  <c r="G1517" i="9"/>
  <c r="G1518" i="9"/>
  <c r="G2117" i="9"/>
  <c r="G2381" i="9"/>
  <c r="G2696" i="9"/>
  <c r="G3064" i="9"/>
  <c r="G3100" i="9"/>
  <c r="G109" i="9"/>
  <c r="G200" i="9"/>
  <c r="G394" i="9"/>
  <c r="G435" i="9"/>
  <c r="G899" i="9"/>
  <c r="G934" i="9"/>
  <c r="G952" i="9"/>
  <c r="G1100" i="9"/>
  <c r="G1116" i="9"/>
  <c r="G1117" i="9"/>
  <c r="G1132" i="9"/>
  <c r="G1456" i="9"/>
  <c r="G1464" i="9"/>
  <c r="G1472" i="9"/>
  <c r="G1576" i="9"/>
  <c r="G1669" i="9"/>
  <c r="G1775" i="9"/>
  <c r="G1793" i="9"/>
  <c r="G1855" i="9"/>
  <c r="G1856" i="9"/>
  <c r="G1994" i="9"/>
  <c r="G2144" i="9"/>
  <c r="G2397" i="9"/>
  <c r="G2560" i="9"/>
  <c r="G2708" i="9"/>
  <c r="G2712" i="9"/>
  <c r="G2732" i="9"/>
  <c r="G2748" i="9"/>
  <c r="G2770" i="9"/>
  <c r="G2793" i="9"/>
  <c r="G2918" i="9"/>
  <c r="G3320" i="9"/>
  <c r="G3412" i="9"/>
  <c r="G2382" i="9"/>
  <c r="G3282" i="9"/>
  <c r="G3283" i="9"/>
  <c r="G416" i="9"/>
  <c r="G594" i="9"/>
  <c r="G900" i="9"/>
  <c r="G2552" i="9"/>
  <c r="G2709" i="9"/>
  <c r="G2970" i="9"/>
  <c r="G3537" i="9"/>
  <c r="G417" i="9"/>
  <c r="G622" i="9"/>
  <c r="G867" i="9"/>
  <c r="G901" i="9"/>
  <c r="G1001" i="9"/>
  <c r="G1465" i="9"/>
  <c r="G1596" i="9"/>
  <c r="G1832" i="9"/>
  <c r="G1867" i="9"/>
  <c r="G2039" i="9"/>
  <c r="G2062" i="9"/>
  <c r="G2194" i="9"/>
  <c r="G2383" i="9"/>
  <c r="G2454" i="9"/>
  <c r="G2535" i="9"/>
  <c r="G2697" i="9"/>
  <c r="G2733" i="9"/>
  <c r="G2759" i="9"/>
  <c r="G2883" i="9"/>
  <c r="G2953" i="9"/>
  <c r="G3010" i="9"/>
  <c r="G3021" i="9"/>
  <c r="G3212" i="9"/>
  <c r="G3226" i="9"/>
  <c r="G3243" i="9"/>
  <c r="G3265" i="9"/>
  <c r="G3405" i="9"/>
  <c r="G3454" i="9"/>
  <c r="G3464" i="9"/>
  <c r="G3538" i="9"/>
  <c r="G902" i="9"/>
  <c r="G1002" i="9"/>
  <c r="G1833" i="9"/>
  <c r="G1868" i="9"/>
  <c r="G2126" i="9"/>
  <c r="G2459" i="9"/>
  <c r="G2574" i="9"/>
  <c r="G2698" i="9"/>
  <c r="G2734" i="9"/>
  <c r="G2884" i="9"/>
  <c r="G2954" i="9"/>
  <c r="G2983" i="9"/>
  <c r="G3011" i="9"/>
  <c r="G3022" i="9"/>
  <c r="G3042" i="9"/>
  <c r="G3213" i="9"/>
  <c r="G3222" i="9"/>
  <c r="G3227" i="9"/>
  <c r="G3244" i="9"/>
  <c r="G3370" i="9"/>
  <c r="G3383" i="9"/>
  <c r="G3406" i="9"/>
  <c r="G3424" i="9"/>
  <c r="G3441" i="9"/>
  <c r="G3455" i="9"/>
  <c r="G3465" i="9"/>
  <c r="G3509" i="9"/>
  <c r="G418" i="9"/>
  <c r="G625" i="9"/>
  <c r="G903" i="9"/>
  <c r="G1003" i="9"/>
  <c r="G1760" i="9"/>
  <c r="G1834" i="9"/>
  <c r="G2384" i="9"/>
  <c r="G2460" i="9"/>
  <c r="G2629" i="9"/>
  <c r="G2735" i="9"/>
  <c r="G2955" i="9"/>
  <c r="G2984" i="9"/>
  <c r="G3012" i="9"/>
  <c r="G3023" i="9"/>
  <c r="G3043" i="9"/>
  <c r="G3068" i="9"/>
  <c r="G3116" i="9"/>
  <c r="G3214" i="9"/>
  <c r="G3228" i="9"/>
  <c r="G3245" i="9"/>
  <c r="G3371" i="9"/>
  <c r="G3407" i="9"/>
  <c r="G3442" i="9"/>
  <c r="G3456" i="9"/>
  <c r="G3466" i="9"/>
  <c r="G3510" i="9"/>
  <c r="G105" i="9"/>
  <c r="G140" i="9"/>
  <c r="G152" i="9"/>
  <c r="G257" i="9"/>
  <c r="G268" i="9"/>
  <c r="G288" i="9"/>
  <c r="G303" i="9"/>
  <c r="G320" i="9"/>
  <c r="G338" i="9"/>
  <c r="G349" i="9"/>
  <c r="G357" i="9"/>
  <c r="G386" i="9"/>
  <c r="G404" i="9"/>
  <c r="G412" i="9"/>
  <c r="G424" i="9"/>
  <c r="G452" i="9"/>
  <c r="G465" i="9"/>
  <c r="G473" i="9"/>
  <c r="G491" i="9"/>
  <c r="G515" i="9"/>
  <c r="G516" i="9"/>
  <c r="G519" i="9"/>
  <c r="G533" i="9"/>
  <c r="G559" i="9"/>
  <c r="G573" i="9"/>
  <c r="G595" i="9"/>
  <c r="G601" i="9"/>
  <c r="G626" i="9"/>
  <c r="G640" i="9"/>
  <c r="G646" i="9"/>
  <c r="G656" i="9"/>
  <c r="G659" i="9"/>
  <c r="G672" i="9"/>
  <c r="G678" i="9"/>
  <c r="G691" i="9"/>
  <c r="G715" i="9"/>
  <c r="G735" i="9"/>
  <c r="G743" i="9"/>
  <c r="G750" i="9"/>
  <c r="G764" i="9"/>
  <c r="G774" i="9"/>
  <c r="G790" i="9"/>
  <c r="G794" i="9"/>
  <c r="G795" i="9"/>
  <c r="G812" i="9"/>
  <c r="G813" i="9"/>
  <c r="G818" i="9"/>
  <c r="G841" i="9"/>
  <c r="G846" i="9"/>
  <c r="G854" i="9"/>
  <c r="G869" i="9"/>
  <c r="G870" i="9"/>
  <c r="G871" i="9"/>
  <c r="G890" i="9"/>
  <c r="G904" i="9"/>
  <c r="G929" i="9"/>
  <c r="G950" i="9"/>
  <c r="G984" i="9"/>
  <c r="G992" i="9"/>
  <c r="G1004" i="9"/>
  <c r="G1015" i="9"/>
  <c r="G1022" i="9"/>
  <c r="G1035" i="9"/>
  <c r="G1114" i="9"/>
  <c r="G1184" i="9"/>
  <c r="G1216" i="9"/>
  <c r="G1236" i="9"/>
  <c r="G1237" i="9"/>
  <c r="G1288" i="9"/>
  <c r="G1291" i="9"/>
  <c r="G1296" i="9"/>
  <c r="G1300" i="9"/>
  <c r="G1448" i="9"/>
  <c r="G1466" i="9"/>
  <c r="G1568" i="9"/>
  <c r="G1583" i="9"/>
  <c r="G1588" i="9"/>
  <c r="G1608" i="9"/>
  <c r="G1641" i="9"/>
  <c r="G1761" i="9"/>
  <c r="G1768" i="9"/>
  <c r="G1773" i="9"/>
  <c r="G1807" i="9"/>
  <c r="G1835" i="9"/>
  <c r="G1838" i="9"/>
  <c r="G1869" i="9"/>
  <c r="G1874" i="9"/>
  <c r="G1895" i="9"/>
  <c r="G1943" i="9"/>
  <c r="G1977" i="9"/>
  <c r="G1989" i="9"/>
  <c r="G1998" i="9"/>
  <c r="G2002" i="9"/>
  <c r="G2053" i="9"/>
  <c r="G2057" i="9"/>
  <c r="G2107" i="9"/>
  <c r="G2127" i="9"/>
  <c r="G2129" i="9"/>
  <c r="G2143" i="9"/>
  <c r="G2152" i="9"/>
  <c r="G2178" i="9"/>
  <c r="G2184" i="9"/>
  <c r="G2215" i="9"/>
  <c r="G2290" i="9"/>
  <c r="G2385" i="9"/>
  <c r="G2400" i="9"/>
  <c r="G2420" i="9"/>
  <c r="G2455" i="9"/>
  <c r="G2466" i="9"/>
  <c r="G2470" i="9"/>
  <c r="G2553" i="9"/>
  <c r="G2575" i="9"/>
  <c r="G2605" i="9"/>
  <c r="G2699" i="9"/>
  <c r="G2736" i="9"/>
  <c r="G2760" i="9"/>
  <c r="G2850" i="9"/>
  <c r="G2885" i="9"/>
  <c r="G2923" i="9"/>
  <c r="G2956" i="9"/>
  <c r="G2971" i="9"/>
  <c r="G2985" i="9"/>
  <c r="G2992" i="9"/>
  <c r="G3004" i="9"/>
  <c r="G3013" i="9"/>
  <c r="G3024" i="9"/>
  <c r="G3167" i="9"/>
  <c r="G3183" i="9"/>
  <c r="G3195" i="9"/>
  <c r="G3200" i="9"/>
  <c r="G3204" i="9"/>
  <c r="G3216" i="9"/>
  <c r="G3229" i="9"/>
  <c r="G3246" i="9"/>
  <c r="G3256" i="9"/>
  <c r="G3266" i="9"/>
  <c r="G3279" i="9"/>
  <c r="G3333" i="9"/>
  <c r="G3372" i="9"/>
  <c r="G3384" i="9"/>
  <c r="G3391" i="9"/>
  <c r="G3408" i="9"/>
  <c r="G3425" i="9"/>
  <c r="G3443" i="9"/>
  <c r="G3457" i="9"/>
  <c r="G3476" i="9"/>
  <c r="G3511" i="9"/>
  <c r="G3520" i="9"/>
  <c r="G3539" i="9"/>
  <c r="G67" i="9"/>
  <c r="G1265" i="9"/>
  <c r="G2274" i="9"/>
  <c r="G2561" i="9"/>
  <c r="G2617" i="9"/>
  <c r="G2855" i="9"/>
  <c r="G3356" i="9"/>
  <c r="G3444" i="9"/>
  <c r="G249" i="9"/>
  <c r="G598" i="9"/>
  <c r="G836" i="9"/>
  <c r="G1244" i="9"/>
  <c r="G1418" i="9"/>
  <c r="G1510" i="9"/>
  <c r="G1552" i="9"/>
  <c r="G1610" i="9"/>
  <c r="G1746" i="9"/>
  <c r="G1778" i="9"/>
  <c r="G1978" i="9"/>
  <c r="G2010" i="9"/>
  <c r="G2095" i="9"/>
  <c r="G2227" i="9"/>
  <c r="G2293" i="9"/>
  <c r="G2321" i="9"/>
  <c r="G2389" i="9"/>
  <c r="G2500" i="9"/>
  <c r="G3032" i="9"/>
  <c r="G3540" i="9"/>
  <c r="G250" i="9"/>
  <c r="G599" i="9"/>
  <c r="G837" i="9"/>
  <c r="G1245" i="9"/>
  <c r="G1419" i="9"/>
  <c r="G1511" i="9"/>
  <c r="G1553" i="9"/>
  <c r="G1611" i="9"/>
  <c r="G1747" i="9"/>
  <c r="G1779" i="9"/>
  <c r="G1979" i="9"/>
  <c r="G2011" i="9"/>
  <c r="G2096" i="9"/>
  <c r="G2228" i="9"/>
  <c r="G2294" i="9"/>
  <c r="G2322" i="9"/>
  <c r="G2341" i="9"/>
  <c r="G2390" i="9"/>
  <c r="G2501" i="9"/>
  <c r="G3033" i="9"/>
  <c r="G3541" i="9"/>
  <c r="G1554" i="9"/>
  <c r="G1612" i="9"/>
  <c r="G2136" i="9"/>
  <c r="G2295" i="9"/>
  <c r="G2391" i="9"/>
  <c r="G2428" i="9"/>
  <c r="G2502" i="9"/>
  <c r="G3373" i="9"/>
  <c r="G360" i="9"/>
  <c r="G1467" i="9"/>
  <c r="G2212" i="9"/>
  <c r="G2503" i="9"/>
  <c r="G2554" i="9"/>
  <c r="G2619" i="9"/>
  <c r="G3084" i="9"/>
  <c r="G3494" i="9"/>
  <c r="G3542" i="9"/>
  <c r="G149" i="9"/>
  <c r="G548" i="9"/>
  <c r="G804" i="9"/>
  <c r="G1199" i="9"/>
  <c r="G1234" i="9"/>
  <c r="G1673" i="9"/>
  <c r="G1926" i="9"/>
  <c r="G1934" i="9"/>
  <c r="G2489" i="9"/>
  <c r="G2957" i="9"/>
  <c r="G3410" i="9"/>
  <c r="G3486" i="9"/>
  <c r="G150" i="9"/>
  <c r="G987" i="9"/>
  <c r="G2361" i="9"/>
  <c r="G2749" i="9"/>
  <c r="G2958" i="9"/>
  <c r="G3110" i="9"/>
  <c r="G3206" i="9"/>
  <c r="G3472" i="9"/>
  <c r="G3522" i="9"/>
  <c r="G151" i="9"/>
  <c r="G259" i="9"/>
  <c r="G261" i="9"/>
  <c r="G423" i="9"/>
  <c r="G731" i="9"/>
  <c r="G988" i="9"/>
  <c r="G1055" i="9"/>
  <c r="G1949" i="9"/>
  <c r="G2163" i="9"/>
  <c r="G2362" i="9"/>
  <c r="G2556" i="9"/>
  <c r="G2573" i="9"/>
  <c r="G2677" i="9"/>
  <c r="G2750" i="9"/>
  <c r="G2959" i="9"/>
  <c r="G3077" i="9"/>
  <c r="G3325" i="9"/>
  <c r="G3487" i="9"/>
  <c r="G3496" i="9"/>
  <c r="G3523" i="9"/>
  <c r="G1138" i="9"/>
  <c r="G2504" i="9"/>
  <c r="G2576" i="9"/>
  <c r="G3045" i="9"/>
  <c r="G3146" i="9"/>
  <c r="G3543" i="9"/>
  <c r="G408" i="9"/>
  <c r="G688" i="9"/>
  <c r="G1141" i="9"/>
  <c r="G2402" i="9"/>
  <c r="G2505" i="9"/>
  <c r="G2577" i="9"/>
  <c r="G3147" i="9"/>
  <c r="G3544" i="9"/>
  <c r="G393" i="9"/>
  <c r="G2406" i="9"/>
  <c r="G3252" i="9"/>
  <c r="G1762" i="9"/>
  <c r="G2407" i="9"/>
  <c r="G3143" i="9"/>
  <c r="G3392" i="9"/>
  <c r="G3284" i="9"/>
  <c r="G172" i="9"/>
  <c r="G440" i="9"/>
  <c r="G832" i="9"/>
  <c r="G1468" i="9"/>
  <c r="G2187" i="9"/>
  <c r="G2506" i="9"/>
  <c r="G2578" i="9"/>
  <c r="G2700" i="9"/>
  <c r="G2737" i="9"/>
  <c r="G2930" i="9"/>
  <c r="G2972" i="9"/>
  <c r="G3065" i="9"/>
  <c r="G3117" i="9"/>
  <c r="G3127" i="9"/>
  <c r="G3321" i="9"/>
  <c r="G3341" i="9"/>
  <c r="G3350" i="9"/>
  <c r="G317" i="9"/>
  <c r="G342" i="9"/>
  <c r="G352" i="9"/>
  <c r="G364" i="9"/>
  <c r="G366" i="9"/>
  <c r="G796" i="9"/>
  <c r="G864" i="9"/>
  <c r="G1019" i="9"/>
  <c r="G1044" i="9"/>
  <c r="G1051" i="9"/>
  <c r="G1367" i="9"/>
  <c r="G1443" i="9"/>
  <c r="G1527" i="9"/>
  <c r="G1534" i="9"/>
  <c r="G1562" i="9"/>
  <c r="G1573" i="9"/>
  <c r="G1631" i="9"/>
  <c r="G1635" i="9"/>
  <c r="G1644" i="9"/>
  <c r="G1655" i="9"/>
  <c r="G1661" i="9"/>
  <c r="G1664" i="9"/>
  <c r="G1763" i="9"/>
  <c r="G2393" i="9"/>
  <c r="G2507" i="9"/>
  <c r="G2539" i="9"/>
  <c r="G2675" i="9"/>
  <c r="G2701" i="9"/>
  <c r="G2900" i="9"/>
  <c r="G3085" i="9"/>
  <c r="G3103" i="9"/>
  <c r="G3337" i="9"/>
  <c r="G3545" i="9"/>
  <c r="G1431" i="9"/>
  <c r="G2386" i="9"/>
  <c r="G2508" i="9"/>
  <c r="G2540" i="9"/>
  <c r="G3362" i="9"/>
  <c r="G3546" i="9"/>
  <c r="G26" i="9"/>
  <c r="G441" i="9"/>
  <c r="G770" i="9"/>
  <c r="G1292" i="9"/>
  <c r="G1817" i="9"/>
  <c r="G2153" i="9"/>
  <c r="G2176" i="9"/>
  <c r="G2275" i="9"/>
  <c r="G2579" i="9"/>
  <c r="G3044" i="9"/>
  <c r="G3151" i="9"/>
  <c r="G3257" i="9"/>
  <c r="G3272" i="9"/>
  <c r="G3547" i="9"/>
  <c r="G855" i="9"/>
  <c r="G3060" i="9"/>
  <c r="G3086" i="9"/>
  <c r="G3161" i="9"/>
  <c r="G3477" i="9"/>
  <c r="G3548" i="9"/>
  <c r="G388" i="9"/>
  <c r="G432" i="9"/>
  <c r="G526" i="9"/>
  <c r="G738" i="9"/>
  <c r="G872" i="9"/>
  <c r="G905" i="9"/>
  <c r="G925" i="9"/>
  <c r="G937" i="9"/>
  <c r="G944" i="9"/>
  <c r="G1148" i="9"/>
  <c r="G2140" i="9"/>
  <c r="G2886" i="9"/>
  <c r="G2919" i="9"/>
  <c r="G2987" i="9"/>
  <c r="G3187" i="9"/>
  <c r="G3250" i="9"/>
  <c r="G3297" i="9"/>
  <c r="G183" i="9"/>
  <c r="G679" i="9"/>
  <c r="G1036" i="9"/>
  <c r="G1127" i="9"/>
  <c r="G1149" i="9"/>
  <c r="G1156" i="9"/>
  <c r="G1283" i="9"/>
  <c r="G2347" i="9"/>
  <c r="G2481" i="9"/>
  <c r="G2509" i="9"/>
  <c r="G2743" i="9"/>
  <c r="G2862" i="9"/>
  <c r="G2866" i="9"/>
  <c r="G3050" i="9"/>
  <c r="G3165" i="9"/>
  <c r="G3344" i="9"/>
  <c r="G3351" i="9"/>
  <c r="G3490" i="9"/>
  <c r="G92" i="9"/>
  <c r="G95" i="9"/>
  <c r="G99" i="9"/>
  <c r="G134" i="9"/>
  <c r="G136" i="9"/>
  <c r="G138" i="9"/>
  <c r="G176" i="9"/>
  <c r="G178" i="9"/>
  <c r="G181" i="9"/>
  <c r="G187" i="9"/>
  <c r="G221" i="9"/>
  <c r="G223" i="9"/>
  <c r="G296" i="9"/>
  <c r="G298" i="9"/>
  <c r="G479" i="9"/>
  <c r="G483" i="9"/>
  <c r="G495" i="9"/>
  <c r="G522" i="9"/>
  <c r="G529" i="9"/>
  <c r="G531" i="9"/>
  <c r="G642" i="9"/>
  <c r="G665" i="9"/>
  <c r="G676" i="9"/>
  <c r="G681" i="9"/>
  <c r="G683" i="9"/>
  <c r="G686" i="9"/>
  <c r="G692" i="9"/>
  <c r="G695" i="9"/>
  <c r="G706" i="9"/>
  <c r="G713" i="9"/>
  <c r="G717" i="9"/>
  <c r="G811" i="9"/>
  <c r="G815" i="9"/>
  <c r="G821" i="9"/>
  <c r="G857" i="9"/>
  <c r="G953" i="9"/>
  <c r="G958" i="9"/>
  <c r="G967" i="9"/>
  <c r="G969" i="9"/>
  <c r="G971" i="9"/>
  <c r="G973" i="9"/>
  <c r="G975" i="9"/>
  <c r="G977" i="9"/>
  <c r="G979" i="9"/>
  <c r="G1091" i="9"/>
  <c r="G1481" i="9"/>
  <c r="G1525" i="9"/>
  <c r="G2221" i="9"/>
  <c r="G2276" i="9"/>
  <c r="G2467" i="9"/>
  <c r="G2475" i="9"/>
  <c r="G2484" i="9"/>
  <c r="G2487" i="9"/>
  <c r="G2587" i="9"/>
  <c r="G2621" i="9"/>
  <c r="G2630" i="9"/>
  <c r="G2632" i="9"/>
  <c r="G2635" i="9"/>
  <c r="G2638" i="9"/>
  <c r="G2640" i="9"/>
  <c r="G2642" i="9"/>
  <c r="G2644" i="9"/>
  <c r="G2647" i="9"/>
  <c r="G2649" i="9"/>
  <c r="G2651" i="9"/>
  <c r="G2653" i="9"/>
  <c r="G2655" i="9"/>
  <c r="G2657" i="9"/>
  <c r="G2776" i="9"/>
  <c r="G2779" i="9"/>
  <c r="G2785" i="9"/>
  <c r="G2791" i="9"/>
  <c r="G2822" i="9"/>
  <c r="G2826" i="9"/>
  <c r="G2828" i="9"/>
  <c r="G2989" i="9"/>
  <c r="G3549" i="9"/>
  <c r="G29" i="9"/>
  <c r="G211" i="9"/>
  <c r="G368" i="9"/>
  <c r="G985" i="9"/>
  <c r="G1049" i="9"/>
  <c r="G1813" i="9"/>
  <c r="G3469" i="9"/>
  <c r="G3478" i="9"/>
  <c r="G3550" i="9"/>
  <c r="G14" i="9"/>
  <c r="G16" i="9"/>
  <c r="G19" i="9"/>
  <c r="G24" i="9"/>
  <c r="G37" i="9"/>
  <c r="G41" i="9"/>
  <c r="G43" i="9"/>
  <c r="G45" i="9"/>
  <c r="G47" i="9"/>
  <c r="G49" i="9"/>
  <c r="G52" i="9"/>
  <c r="G54" i="9"/>
  <c r="G56" i="9"/>
  <c r="G58" i="9"/>
  <c r="G60" i="9"/>
  <c r="G64" i="9"/>
  <c r="G70" i="9"/>
  <c r="G72" i="9"/>
  <c r="G74" i="9"/>
  <c r="G76" i="9"/>
  <c r="G78" i="9"/>
  <c r="G80" i="9"/>
  <c r="G82" i="9"/>
  <c r="G84" i="9"/>
  <c r="G86" i="9"/>
  <c r="G88" i="9"/>
  <c r="G90" i="9"/>
  <c r="G97" i="9"/>
  <c r="G101" i="9"/>
  <c r="G107" i="9"/>
  <c r="G111" i="9"/>
  <c r="G113" i="9"/>
  <c r="G115" i="9"/>
  <c r="G117" i="9"/>
  <c r="G120" i="9"/>
  <c r="G122" i="9"/>
  <c r="G127" i="9"/>
  <c r="G131" i="9"/>
  <c r="G142" i="9"/>
  <c r="G164" i="9"/>
  <c r="G174" i="9"/>
  <c r="G192" i="9"/>
  <c r="G202" i="9"/>
  <c r="G204" i="9"/>
  <c r="G206" i="9"/>
  <c r="G215" i="9"/>
  <c r="G217" i="9"/>
  <c r="G227" i="9"/>
  <c r="G229" i="9"/>
  <c r="G239" i="9"/>
  <c r="G241" i="9"/>
  <c r="G247" i="9"/>
  <c r="G272" i="9"/>
  <c r="G284" i="9"/>
  <c r="G290" i="9"/>
  <c r="G306" i="9"/>
  <c r="G308" i="9"/>
  <c r="G330" i="9"/>
  <c r="G333" i="9"/>
  <c r="G370" i="9"/>
  <c r="G372" i="9"/>
  <c r="G374" i="9"/>
  <c r="G384" i="9"/>
  <c r="G397" i="9"/>
  <c r="G399" i="9"/>
  <c r="G410" i="9"/>
  <c r="G436" i="9"/>
  <c r="G445" i="9"/>
  <c r="G457" i="9"/>
  <c r="G462" i="9"/>
  <c r="G486" i="9"/>
  <c r="G500" i="9"/>
  <c r="G549" i="9"/>
  <c r="G561" i="9"/>
  <c r="G563" i="9"/>
  <c r="G589" i="9"/>
  <c r="G591" i="9"/>
  <c r="G604" i="9"/>
  <c r="G606" i="9"/>
  <c r="G608" i="9"/>
  <c r="G722" i="9"/>
  <c r="G728" i="9"/>
  <c r="G760" i="9"/>
  <c r="G800" i="9"/>
  <c r="G861" i="9"/>
  <c r="G887" i="9"/>
  <c r="G920" i="9"/>
  <c r="G981" i="9"/>
  <c r="G1017" i="9"/>
  <c r="G1046" i="9"/>
  <c r="G1069" i="9"/>
  <c r="G1074" i="9"/>
  <c r="G1089" i="9"/>
  <c r="G1107" i="9"/>
  <c r="G1118" i="9"/>
  <c r="G1120" i="9"/>
  <c r="G1130" i="9"/>
  <c r="G1135" i="9"/>
  <c r="G1143" i="9"/>
  <c r="G1159" i="9"/>
  <c r="G1161" i="9"/>
  <c r="G1163" i="9"/>
  <c r="G1185" i="9"/>
  <c r="G1192" i="9"/>
  <c r="G1196" i="9"/>
  <c r="G1203" i="9"/>
  <c r="G1206" i="9"/>
  <c r="G1209" i="9"/>
  <c r="G1212" i="9"/>
  <c r="G1227" i="9"/>
  <c r="G1250" i="9"/>
  <c r="G1255" i="9"/>
  <c r="G1258" i="9"/>
  <c r="G1262" i="9"/>
  <c r="G1267" i="9"/>
  <c r="G1269" i="9"/>
  <c r="G1272" i="9"/>
  <c r="G1277" i="9"/>
  <c r="G1299" i="9"/>
  <c r="G1301" i="9"/>
  <c r="G1304" i="9"/>
  <c r="G1307" i="9"/>
  <c r="G1314" i="9"/>
  <c r="G1319" i="9"/>
  <c r="G1323" i="9"/>
  <c r="G1326" i="9"/>
  <c r="G1334" i="9"/>
  <c r="G1337" i="9"/>
  <c r="G1340" i="9"/>
  <c r="G1343" i="9"/>
  <c r="G1346" i="9"/>
  <c r="G1349" i="9"/>
  <c r="G1352" i="9"/>
  <c r="G1355" i="9"/>
  <c r="G1369" i="9"/>
  <c r="G1372" i="9"/>
  <c r="G1383" i="9"/>
  <c r="G1386" i="9"/>
  <c r="G1390" i="9"/>
  <c r="G1410" i="9"/>
  <c r="G1413" i="9"/>
  <c r="G1421" i="9"/>
  <c r="G1424" i="9"/>
  <c r="G1428" i="9"/>
  <c r="G1474" i="9"/>
  <c r="G1476" i="9"/>
  <c r="G1479" i="9"/>
  <c r="G1483" i="9"/>
  <c r="G1486" i="9"/>
  <c r="G1494" i="9"/>
  <c r="G1497" i="9"/>
  <c r="G1500" i="9"/>
  <c r="G1503" i="9"/>
  <c r="G1506" i="9"/>
  <c r="G1519" i="9"/>
  <c r="G1530" i="9"/>
  <c r="G1532" i="9"/>
  <c r="G1539" i="9"/>
  <c r="G1542" i="9"/>
  <c r="G1544" i="9"/>
  <c r="G1550" i="9"/>
  <c r="G1556" i="9"/>
  <c r="G1559" i="9"/>
  <c r="G1564" i="9"/>
  <c r="G1578" i="9"/>
  <c r="G1585" i="9"/>
  <c r="G1600" i="9"/>
  <c r="G1620" i="9"/>
  <c r="G1623" i="9"/>
  <c r="G1626" i="9"/>
  <c r="G1637" i="9"/>
  <c r="G1651" i="9"/>
  <c r="G1657" i="9"/>
  <c r="G1666" i="9"/>
  <c r="G1679" i="9"/>
  <c r="G1682" i="9"/>
  <c r="G1685" i="9"/>
  <c r="G1688" i="9"/>
  <c r="G1691" i="9"/>
  <c r="G1694" i="9"/>
  <c r="G1697" i="9"/>
  <c r="G1700" i="9"/>
  <c r="G1704" i="9"/>
  <c r="G1707" i="9"/>
  <c r="G1710" i="9"/>
  <c r="G1713" i="9"/>
  <c r="G1716" i="9"/>
  <c r="G1720" i="9"/>
  <c r="G1728" i="9"/>
  <c r="G1731" i="9"/>
  <c r="G1734" i="9"/>
  <c r="G1738" i="9"/>
  <c r="G1781" i="9"/>
  <c r="G1798" i="9"/>
  <c r="G1844" i="9"/>
  <c r="G1846" i="9"/>
  <c r="G1848" i="9"/>
  <c r="G1850" i="9"/>
  <c r="G1860" i="9"/>
  <c r="G1870" i="9"/>
  <c r="G1879" i="9"/>
  <c r="G1896" i="9"/>
  <c r="G1901" i="9"/>
  <c r="G1906" i="9"/>
  <c r="G1909" i="9"/>
  <c r="G1913" i="9"/>
  <c r="G1921" i="9"/>
  <c r="G1935" i="9"/>
  <c r="G1938" i="9"/>
  <c r="G1946" i="9"/>
  <c r="G1950" i="9"/>
  <c r="G1957" i="9"/>
  <c r="G1962" i="9"/>
  <c r="G1965" i="9"/>
  <c r="G1969" i="9"/>
  <c r="G1974" i="9"/>
  <c r="G1983" i="9"/>
  <c r="G1999" i="9"/>
  <c r="G2003" i="9"/>
  <c r="G2019" i="9"/>
  <c r="G2022" i="9"/>
  <c r="G2026" i="9"/>
  <c r="G2029" i="9"/>
  <c r="G2040" i="9"/>
  <c r="G2044" i="9"/>
  <c r="G2047" i="9"/>
  <c r="G2063" i="9"/>
  <c r="G2102" i="9"/>
  <c r="G2108" i="9"/>
  <c r="G2114" i="9"/>
  <c r="G2118" i="9"/>
  <c r="G2130" i="9"/>
  <c r="G2134" i="9"/>
  <c r="G2155" i="9"/>
  <c r="G2160" i="9"/>
  <c r="G2171" i="9"/>
  <c r="G2180" i="9"/>
  <c r="G2189" i="9"/>
  <c r="G2196" i="9"/>
  <c r="G2201" i="9"/>
  <c r="G2210" i="9"/>
  <c r="G2232" i="9"/>
  <c r="G2249" i="9"/>
  <c r="G2255" i="9"/>
  <c r="G2260" i="9"/>
  <c r="G2269" i="9"/>
  <c r="G2277" i="9"/>
  <c r="G2286" i="9"/>
  <c r="G2297" i="9"/>
  <c r="G2305" i="9"/>
  <c r="G2308" i="9"/>
  <c r="G2316" i="9"/>
  <c r="G2326" i="9"/>
  <c r="G2330" i="9"/>
  <c r="G2344" i="9"/>
  <c r="G2350" i="9"/>
  <c r="G2352" i="9"/>
  <c r="G2357" i="9"/>
  <c r="G2432" i="9"/>
  <c r="G2447" i="9"/>
  <c r="G2451" i="9"/>
  <c r="G2478" i="9"/>
  <c r="G2547" i="9"/>
  <c r="G2562" i="9"/>
  <c r="G2623" i="9"/>
  <c r="G2661" i="9"/>
  <c r="G2666" i="9"/>
  <c r="G2668" i="9"/>
  <c r="G2671" i="9"/>
  <c r="G2703" i="9"/>
  <c r="G2705" i="9"/>
  <c r="G2761" i="9"/>
  <c r="G2787" i="9"/>
  <c r="G2789" i="9"/>
  <c r="G2794" i="9"/>
  <c r="G2796" i="9"/>
  <c r="G2798" i="9"/>
  <c r="G2800" i="9"/>
  <c r="G2802" i="9"/>
  <c r="G2804" i="9"/>
  <c r="G2806" i="9"/>
  <c r="G2808" i="9"/>
  <c r="G2810" i="9"/>
  <c r="G2812" i="9"/>
  <c r="G2814" i="9"/>
  <c r="G2816" i="9"/>
  <c r="G2820" i="9"/>
  <c r="G2832" i="9"/>
  <c r="G2834" i="9"/>
  <c r="G2836" i="9"/>
  <c r="G2845" i="9"/>
  <c r="G2873" i="9"/>
  <c r="G2907" i="9"/>
  <c r="G2931" i="9"/>
  <c r="G2934" i="9"/>
  <c r="G2936" i="9"/>
  <c r="G2941" i="9"/>
  <c r="G3025" i="9"/>
  <c r="G3056" i="9"/>
  <c r="G3058" i="9"/>
  <c r="G3069" i="9"/>
  <c r="G3071" i="9"/>
  <c r="G3073" i="9"/>
  <c r="G3075" i="9"/>
  <c r="G3094" i="9"/>
  <c r="G3096" i="9"/>
  <c r="G3273" i="9"/>
  <c r="G3291" i="9"/>
  <c r="G3293" i="9"/>
  <c r="G3306" i="9"/>
  <c r="G3413" i="9"/>
  <c r="G3415" i="9"/>
  <c r="G3417" i="9"/>
  <c r="G3419" i="9"/>
  <c r="G3479" i="9"/>
  <c r="G3514" i="9"/>
  <c r="G3551" i="9"/>
  <c r="G1083" i="9"/>
  <c r="G1086" i="9"/>
  <c r="G1104" i="9"/>
  <c r="G1275" i="9"/>
  <c r="G2331" i="9"/>
  <c r="G2563" i="9"/>
  <c r="G2762" i="9"/>
  <c r="G3153" i="9"/>
  <c r="G7" i="9"/>
  <c r="G23" i="9"/>
  <c r="G28" i="9"/>
  <c r="G33" i="9"/>
  <c r="G36" i="9"/>
  <c r="G94" i="9"/>
  <c r="G129" i="9"/>
  <c r="G133" i="9"/>
  <c r="G141" i="9"/>
  <c r="G144" i="9"/>
  <c r="G148" i="9"/>
  <c r="G168" i="9"/>
  <c r="G170" i="9"/>
  <c r="G180" i="9"/>
  <c r="G184" i="9"/>
  <c r="G191" i="9"/>
  <c r="G198" i="9"/>
  <c r="G201" i="9"/>
  <c r="G208" i="9"/>
  <c r="G237" i="9"/>
  <c r="G253" i="9"/>
  <c r="G254" i="9"/>
  <c r="G256" i="9"/>
  <c r="G260" i="9"/>
  <c r="G276" i="9"/>
  <c r="G277" i="9"/>
  <c r="G278" i="9"/>
  <c r="G279" i="9"/>
  <c r="G286" i="9"/>
  <c r="G292" i="9"/>
  <c r="G293" i="9"/>
  <c r="G294" i="9"/>
  <c r="G310" i="9"/>
  <c r="G311" i="9"/>
  <c r="G312" i="9"/>
  <c r="G316" i="9"/>
  <c r="G321" i="9"/>
  <c r="G322" i="9"/>
  <c r="G328" i="9"/>
  <c r="G332" i="9"/>
  <c r="G335" i="9"/>
  <c r="G355" i="9"/>
  <c r="G356" i="9"/>
  <c r="G378" i="9"/>
  <c r="G379" i="9"/>
  <c r="G383" i="9"/>
  <c r="G387" i="9"/>
  <c r="G391" i="9"/>
  <c r="G395" i="9"/>
  <c r="G396" i="9"/>
  <c r="G401" i="9"/>
  <c r="G421" i="9"/>
  <c r="G422" i="9"/>
  <c r="G425" i="9"/>
  <c r="G426" i="9"/>
  <c r="G444" i="9"/>
  <c r="G447" i="9"/>
  <c r="G448" i="9"/>
  <c r="G449" i="9"/>
  <c r="G485" i="9"/>
  <c r="G488" i="9"/>
  <c r="G494" i="9"/>
  <c r="G505" i="9"/>
  <c r="G506" i="9"/>
  <c r="G525" i="9"/>
  <c r="G534" i="9"/>
  <c r="G535" i="9"/>
  <c r="G538" i="9"/>
  <c r="G539" i="9"/>
  <c r="G540" i="9"/>
  <c r="G543" i="9"/>
  <c r="G544" i="9"/>
  <c r="G553" i="9"/>
  <c r="G558" i="9"/>
  <c r="G567" i="9"/>
  <c r="G569" i="9"/>
  <c r="G570" i="9"/>
  <c r="G579" i="9"/>
  <c r="G580" i="9"/>
  <c r="G581" i="9"/>
  <c r="G583" i="9"/>
  <c r="G584" i="9"/>
  <c r="G585" i="9"/>
  <c r="G586" i="9"/>
  <c r="G587" i="9"/>
  <c r="G588" i="9"/>
  <c r="G603" i="9"/>
  <c r="G610" i="9"/>
  <c r="G611" i="9"/>
  <c r="G612" i="9"/>
  <c r="G613" i="9"/>
  <c r="G617" i="9"/>
  <c r="G618" i="9"/>
  <c r="G620" i="9"/>
  <c r="G621" i="9"/>
  <c r="G627" i="9"/>
  <c r="G633" i="9"/>
  <c r="G635" i="9"/>
  <c r="G639" i="9"/>
  <c r="G641" i="9"/>
  <c r="G647" i="9"/>
  <c r="G651" i="9"/>
  <c r="G652" i="9"/>
  <c r="G654" i="9"/>
  <c r="G655" i="9"/>
  <c r="G657" i="9"/>
  <c r="G658" i="9"/>
  <c r="G660" i="9"/>
  <c r="G685" i="9"/>
  <c r="G698" i="9"/>
  <c r="G699" i="9"/>
  <c r="G710" i="9"/>
  <c r="G711" i="9"/>
  <c r="G716" i="9"/>
  <c r="G727" i="9"/>
  <c r="G730" i="9"/>
  <c r="G749" i="9"/>
  <c r="G759" i="9"/>
  <c r="G765" i="9"/>
  <c r="G781" i="9"/>
  <c r="G786" i="9"/>
  <c r="G814" i="9"/>
  <c r="G825" i="9"/>
  <c r="G833" i="9"/>
  <c r="G853" i="9"/>
  <c r="G868" i="9"/>
  <c r="G881" i="9"/>
  <c r="G885" i="9"/>
  <c r="G886" i="9"/>
  <c r="G910" i="9"/>
  <c r="G911" i="9"/>
  <c r="G912" i="9"/>
  <c r="G913" i="9"/>
  <c r="G914" i="9"/>
  <c r="G917" i="9"/>
  <c r="G918" i="9"/>
  <c r="G919" i="9"/>
  <c r="G922" i="9"/>
  <c r="G923" i="9"/>
  <c r="G924" i="9"/>
  <c r="G928" i="9"/>
  <c r="G931" i="9"/>
  <c r="G940" i="9"/>
  <c r="G941" i="9"/>
  <c r="G957" i="9"/>
  <c r="G962" i="9"/>
  <c r="G983" i="9"/>
  <c r="G993" i="9"/>
  <c r="G1023" i="9"/>
  <c r="G1027" i="9"/>
  <c r="G1031" i="9"/>
  <c r="G1037" i="9"/>
  <c r="G1040" i="9"/>
  <c r="G1041" i="9"/>
  <c r="G1042" i="9"/>
  <c r="G1043" i="9"/>
  <c r="G1068" i="9"/>
  <c r="G1084" i="9"/>
  <c r="G1101" i="9"/>
  <c r="G1124" i="9"/>
  <c r="G1126" i="9"/>
  <c r="G1137" i="9"/>
  <c r="G1140" i="9"/>
  <c r="G1146" i="9"/>
  <c r="G1147" i="9"/>
  <c r="G1151" i="9"/>
  <c r="G1153" i="9"/>
  <c r="G1155" i="9"/>
  <c r="G1169" i="9"/>
  <c r="G1171" i="9"/>
  <c r="G1172" i="9"/>
  <c r="G1173" i="9"/>
  <c r="G1175" i="9"/>
  <c r="G1188" i="9"/>
  <c r="G1189" i="9"/>
  <c r="G1190" i="9"/>
  <c r="G1191" i="9"/>
  <c r="G1201" i="9"/>
  <c r="G1219" i="9"/>
  <c r="G1220" i="9"/>
  <c r="G1224" i="9"/>
  <c r="G1225" i="9"/>
  <c r="G1226" i="9"/>
  <c r="G1230" i="9"/>
  <c r="G1231" i="9"/>
  <c r="G1232" i="9"/>
  <c r="G1233" i="9"/>
  <c r="G1240" i="9"/>
  <c r="G1294" i="9"/>
  <c r="G1297" i="9"/>
  <c r="G1322" i="9"/>
  <c r="G1394" i="9"/>
  <c r="G1395" i="9"/>
  <c r="G1399" i="9"/>
  <c r="G1400" i="9"/>
  <c r="G1409" i="9"/>
  <c r="G1427" i="9"/>
  <c r="G1434" i="9"/>
  <c r="G1435" i="9"/>
  <c r="G1436" i="9"/>
  <c r="G1440" i="9"/>
  <c r="G1444" i="9"/>
  <c r="G1450" i="9"/>
  <c r="G1451" i="9"/>
  <c r="G1454" i="9"/>
  <c r="G1455" i="9"/>
  <c r="G1469" i="9"/>
  <c r="G1471" i="9"/>
  <c r="G1489" i="9"/>
  <c r="G1490" i="9"/>
  <c r="G1493" i="9"/>
  <c r="G1513" i="9"/>
  <c r="G1514" i="9"/>
  <c r="G1529" i="9"/>
  <c r="G1537" i="9"/>
  <c r="G1567" i="9"/>
  <c r="G1587" i="9"/>
  <c r="G1591" i="9"/>
  <c r="G1592" i="9"/>
  <c r="G1614" i="9"/>
  <c r="G1615" i="9"/>
  <c r="G1616" i="9"/>
  <c r="G1617" i="9"/>
  <c r="G1618" i="9"/>
  <c r="G1650" i="9"/>
  <c r="G1670" i="9"/>
  <c r="G1671" i="9"/>
  <c r="G1672" i="9"/>
  <c r="G1675" i="9"/>
  <c r="G1676" i="9"/>
  <c r="G1677" i="9"/>
  <c r="G1719" i="9"/>
  <c r="G1737" i="9"/>
  <c r="G1741" i="9"/>
  <c r="G1742" i="9"/>
  <c r="G1744" i="9"/>
  <c r="G1752" i="9"/>
  <c r="G1766" i="9"/>
  <c r="G1767" i="9"/>
  <c r="G1769" i="9"/>
  <c r="G1772" i="9"/>
  <c r="G1787" i="9"/>
  <c r="G1788" i="9"/>
  <c r="G1789" i="9"/>
  <c r="G1792" i="9"/>
  <c r="G1794" i="9"/>
  <c r="G1795" i="9"/>
  <c r="G1797" i="9"/>
  <c r="G1800" i="9"/>
  <c r="G1801" i="9"/>
  <c r="G1804" i="9"/>
  <c r="G1805" i="9"/>
  <c r="G1809" i="9"/>
  <c r="G1815" i="9"/>
  <c r="G1821" i="9"/>
  <c r="G1854" i="9"/>
  <c r="G1890" i="9"/>
  <c r="G1900" i="9"/>
  <c r="G1904" i="9"/>
  <c r="G1927" i="9"/>
  <c r="G1933" i="9"/>
  <c r="G1973" i="9"/>
  <c r="G1992" i="9"/>
  <c r="G1995" i="9"/>
  <c r="G2013" i="9"/>
  <c r="G2015" i="9"/>
  <c r="G2025" i="9"/>
  <c r="G2050" i="9"/>
  <c r="G2054" i="9"/>
  <c r="G2065" i="9"/>
  <c r="G2071" i="9"/>
  <c r="G2077" i="9"/>
  <c r="G2078" i="9"/>
  <c r="G2089" i="9"/>
  <c r="G2090" i="9"/>
  <c r="G2091" i="9"/>
  <c r="G2094" i="9"/>
  <c r="G2105" i="9"/>
  <c r="G2106" i="9"/>
  <c r="G2111" i="9"/>
  <c r="G2138" i="9"/>
  <c r="G2173" i="9"/>
  <c r="G2185" i="9"/>
  <c r="G2199" i="9"/>
  <c r="G2218" i="9"/>
  <c r="G2231" i="9"/>
  <c r="G2253" i="9"/>
  <c r="G2254" i="9"/>
  <c r="G2258" i="9"/>
  <c r="G2264" i="9"/>
  <c r="G2267" i="9"/>
  <c r="G2289" i="9"/>
  <c r="G2291" i="9"/>
  <c r="G2300" i="9"/>
  <c r="G2301" i="9"/>
  <c r="G2304" i="9"/>
  <c r="G2311" i="9"/>
  <c r="G2319" i="9"/>
  <c r="G2320" i="9"/>
  <c r="G2340" i="9"/>
  <c r="G2343" i="9"/>
  <c r="G2360" i="9"/>
  <c r="G2409" i="9"/>
  <c r="G2410" i="9"/>
  <c r="G2415" i="9"/>
  <c r="G2423" i="9"/>
  <c r="G2426" i="9"/>
  <c r="G2435" i="9"/>
  <c r="G2437" i="9"/>
  <c r="G2438" i="9"/>
  <c r="G2439" i="9"/>
  <c r="G2445" i="9"/>
  <c r="G2446" i="9"/>
  <c r="G2450" i="9"/>
  <c r="G2452" i="9"/>
  <c r="G2453" i="9"/>
  <c r="G2469" i="9"/>
  <c r="G2472" i="9"/>
  <c r="G2477" i="9"/>
  <c r="G2483" i="9"/>
  <c r="G2523" i="9"/>
  <c r="G2524" i="9"/>
  <c r="G2525" i="9"/>
  <c r="G2526" i="9"/>
  <c r="G2527" i="9"/>
  <c r="G2529" i="9"/>
  <c r="G2530" i="9"/>
  <c r="G2584" i="9"/>
  <c r="G2586" i="9"/>
  <c r="G2589" i="9"/>
  <c r="G2590" i="9"/>
  <c r="G2592" i="9"/>
  <c r="G2593" i="9"/>
  <c r="G2594" i="9"/>
  <c r="G2595" i="9"/>
  <c r="G2597" i="9"/>
  <c r="G2607" i="9"/>
  <c r="G2608" i="9"/>
  <c r="G2609" i="9"/>
  <c r="G2610" i="9"/>
  <c r="G2611" i="9"/>
  <c r="G2612" i="9"/>
  <c r="G2613" i="9"/>
  <c r="G2634" i="9"/>
  <c r="G2637" i="9"/>
  <c r="G2646" i="9"/>
  <c r="G2659" i="9"/>
  <c r="G2660" i="9"/>
  <c r="G2665" i="9"/>
  <c r="G2713" i="9"/>
  <c r="G2738" i="9"/>
  <c r="G2739" i="9"/>
  <c r="G2744" i="9"/>
  <c r="G2747" i="9"/>
  <c r="G2775" i="9"/>
  <c r="G2778" i="9"/>
  <c r="G2781" i="9"/>
  <c r="G2782" i="9"/>
  <c r="G2783" i="9"/>
  <c r="G2784" i="9"/>
  <c r="G2824" i="9"/>
  <c r="G2825" i="9"/>
  <c r="G2830" i="9"/>
  <c r="G2859" i="9"/>
  <c r="G2922" i="9"/>
  <c r="G2940" i="9"/>
  <c r="G2973" i="9"/>
  <c r="G3087" i="9"/>
  <c r="G3104" i="9"/>
  <c r="G3109" i="9"/>
  <c r="G3118" i="9"/>
  <c r="G3128" i="9"/>
  <c r="G3184" i="9"/>
  <c r="G3322" i="9"/>
  <c r="G3343" i="9"/>
  <c r="G3352" i="9"/>
  <c r="G3428" i="9"/>
  <c r="G3552" i="9"/>
  <c r="G3" i="9"/>
  <c r="G31" i="9"/>
  <c r="G454" i="9"/>
  <c r="G1010" i="9"/>
  <c r="G2510" i="9"/>
  <c r="G2545" i="9"/>
  <c r="G8" i="9"/>
  <c r="G193" i="9"/>
  <c r="G414" i="9"/>
  <c r="G933" i="9"/>
  <c r="G1241" i="9"/>
  <c r="G1286" i="9"/>
  <c r="G1790" i="9"/>
  <c r="G2332" i="9"/>
  <c r="G2548" i="9"/>
  <c r="G2564" i="9"/>
  <c r="G2763" i="9"/>
  <c r="G3054" i="9"/>
  <c r="G3553" i="9"/>
  <c r="G6" i="9"/>
  <c r="G39" i="9"/>
  <c r="G106" i="9"/>
  <c r="G130" i="9"/>
  <c r="G153" i="9"/>
  <c r="G154" i="9"/>
  <c r="G156" i="9"/>
  <c r="G161" i="9"/>
  <c r="G225" i="9"/>
  <c r="G226" i="9"/>
  <c r="G231" i="9"/>
  <c r="G232" i="9"/>
  <c r="G233" i="9"/>
  <c r="G234" i="9"/>
  <c r="G235" i="9"/>
  <c r="G236" i="9"/>
  <c r="G258" i="9"/>
  <c r="G262" i="9"/>
  <c r="G264" i="9"/>
  <c r="G266" i="9"/>
  <c r="G267" i="9"/>
  <c r="G270" i="9"/>
  <c r="G295" i="9"/>
  <c r="G302" i="9"/>
  <c r="G313" i="9"/>
  <c r="G341" i="9"/>
  <c r="G358" i="9"/>
  <c r="G403" i="9"/>
  <c r="G405" i="9"/>
  <c r="G472" i="9"/>
  <c r="G474" i="9"/>
  <c r="G476" i="9"/>
  <c r="G557" i="9"/>
  <c r="G560" i="9"/>
  <c r="G566" i="9"/>
  <c r="G572" i="9"/>
  <c r="G574" i="9"/>
  <c r="G576" i="9"/>
  <c r="G602" i="9"/>
  <c r="G615" i="9"/>
  <c r="G624" i="9"/>
  <c r="G649" i="9"/>
  <c r="G653" i="9"/>
  <c r="G662" i="9"/>
  <c r="G664" i="9"/>
  <c r="G673" i="9"/>
  <c r="G675" i="9"/>
  <c r="G701" i="9"/>
  <c r="G702" i="9"/>
  <c r="G704" i="9"/>
  <c r="G709" i="9"/>
  <c r="G737" i="9"/>
  <c r="G746" i="9"/>
  <c r="G748" i="9"/>
  <c r="G751" i="9"/>
  <c r="G752" i="9"/>
  <c r="G754" i="9"/>
  <c r="G756" i="9"/>
  <c r="G777" i="9"/>
  <c r="G778" i="9"/>
  <c r="G780" i="9"/>
  <c r="G787" i="9"/>
  <c r="G803" i="9"/>
  <c r="G807" i="9"/>
  <c r="G820" i="9"/>
  <c r="G839" i="9"/>
  <c r="G863" i="9"/>
  <c r="G877" i="9"/>
  <c r="G878" i="9"/>
  <c r="G880" i="9"/>
  <c r="G884" i="9"/>
  <c r="G916" i="9"/>
  <c r="G930" i="9"/>
  <c r="G1054" i="9"/>
  <c r="G1166" i="9"/>
  <c r="G1168" i="9"/>
  <c r="G1170" i="9"/>
  <c r="G1176" i="9"/>
  <c r="G1179" i="9"/>
  <c r="G1181" i="9"/>
  <c r="G1183" i="9"/>
  <c r="G1215" i="9"/>
  <c r="G1218" i="9"/>
  <c r="G1222" i="9"/>
  <c r="G1406" i="9"/>
  <c r="G1449" i="9"/>
  <c r="G1619" i="9"/>
  <c r="G1629" i="9"/>
  <c r="G1633" i="9"/>
  <c r="G1776" i="9"/>
  <c r="G1803" i="9"/>
  <c r="G1808" i="9"/>
  <c r="G1811" i="9"/>
  <c r="G1839" i="9"/>
  <c r="G1857" i="9"/>
  <c r="G1878" i="9"/>
  <c r="G1882" i="9"/>
  <c r="G1888" i="9"/>
  <c r="G1894" i="9"/>
  <c r="G1899" i="9"/>
  <c r="G1917" i="9"/>
  <c r="G1920" i="9"/>
  <c r="G1945" i="9"/>
  <c r="G1954" i="9"/>
  <c r="G1956" i="9"/>
  <c r="G1961" i="9"/>
  <c r="G1990" i="9"/>
  <c r="G2018" i="9"/>
  <c r="G2043" i="9"/>
  <c r="G2055" i="9"/>
  <c r="G2084" i="9"/>
  <c r="G2086" i="9"/>
  <c r="G2158" i="9"/>
  <c r="G2206" i="9"/>
  <c r="G2220" i="9"/>
  <c r="G2224" i="9"/>
  <c r="G2226" i="9"/>
  <c r="G2236" i="9"/>
  <c r="G2271" i="9"/>
  <c r="G2303" i="9"/>
  <c r="G2314" i="9"/>
  <c r="G2315" i="9"/>
  <c r="G2324" i="9"/>
  <c r="G2356" i="9"/>
  <c r="G2399" i="9"/>
  <c r="G2414" i="9"/>
  <c r="G2417" i="9"/>
  <c r="G2425" i="9"/>
  <c r="G2511" i="9"/>
  <c r="G2596" i="9"/>
  <c r="G2606" i="9"/>
  <c r="G2844" i="9"/>
  <c r="G2933" i="9"/>
  <c r="G3088" i="9"/>
  <c r="G3119" i="9"/>
  <c r="G3129" i="9"/>
  <c r="G3323" i="9"/>
  <c r="G3426" i="9"/>
  <c r="G3554" i="9"/>
  <c r="G13" i="9"/>
  <c r="G34" i="9"/>
  <c r="G147" i="9"/>
  <c r="G173" i="9"/>
  <c r="G199" i="9"/>
  <c r="G252" i="9"/>
  <c r="G314" i="9"/>
  <c r="G359" i="9"/>
  <c r="G380" i="9"/>
  <c r="G427" i="9"/>
  <c r="G450" i="9"/>
  <c r="G524" i="9"/>
  <c r="G619" i="9"/>
  <c r="G697" i="9"/>
  <c r="G744" i="9"/>
  <c r="G762" i="9"/>
  <c r="G763" i="9"/>
  <c r="G766" i="9"/>
  <c r="G768" i="9"/>
  <c r="G769" i="9"/>
  <c r="G785" i="9"/>
  <c r="G831" i="9"/>
  <c r="G842" i="9"/>
  <c r="G948" i="9"/>
  <c r="G995" i="9"/>
  <c r="G1005" i="9"/>
  <c r="G1012" i="9"/>
  <c r="G1021" i="9"/>
  <c r="G1029" i="9"/>
  <c r="G1067" i="9"/>
  <c r="G1115" i="9"/>
  <c r="G1123" i="9"/>
  <c r="G1125" i="9"/>
  <c r="G1195" i="9"/>
  <c r="G1453" i="9"/>
  <c r="G1548" i="9"/>
  <c r="G1572" i="9"/>
  <c r="G1678" i="9"/>
  <c r="G1703" i="9"/>
  <c r="G1727" i="9"/>
  <c r="G1743" i="9"/>
  <c r="G1745" i="9"/>
  <c r="G1774" i="9"/>
  <c r="G1822" i="9"/>
  <c r="G1837" i="9"/>
  <c r="G1918" i="9"/>
  <c r="G2056" i="9"/>
  <c r="G2133" i="9"/>
  <c r="G2145" i="9"/>
  <c r="G2208" i="9"/>
  <c r="G2219" i="9"/>
  <c r="G2238" i="9"/>
  <c r="G2266" i="9"/>
  <c r="G2312" i="9"/>
  <c r="G2421" i="9"/>
  <c r="G2471" i="9"/>
  <c r="G2598" i="9"/>
  <c r="G2600" i="9"/>
  <c r="G3027" i="9"/>
  <c r="G3089" i="9"/>
  <c r="G3120" i="9"/>
  <c r="G3130" i="9"/>
  <c r="G3132" i="9"/>
  <c r="G3135" i="9"/>
  <c r="G3197" i="9"/>
  <c r="G3201" i="9"/>
  <c r="G3205" i="9"/>
  <c r="G3209" i="9"/>
  <c r="G3230" i="9"/>
  <c r="G3305" i="9"/>
  <c r="G3324" i="9"/>
  <c r="G3521" i="9"/>
  <c r="G3555" i="9"/>
  <c r="G68" i="9"/>
  <c r="G1266" i="9"/>
  <c r="G2278" i="9"/>
  <c r="G2565" i="9"/>
  <c r="G2618" i="9"/>
  <c r="G2856" i="9"/>
  <c r="G3357" i="9"/>
  <c r="G3445" i="9"/>
  <c r="G251" i="9"/>
  <c r="G600" i="9"/>
  <c r="G838" i="9"/>
  <c r="G1016" i="9"/>
  <c r="G1246" i="9"/>
  <c r="G1420" i="9"/>
  <c r="G1512" i="9"/>
  <c r="G1555" i="9"/>
  <c r="G1613" i="9"/>
  <c r="G1642" i="9"/>
  <c r="G1748" i="9"/>
  <c r="G1780" i="9"/>
  <c r="G1980" i="9"/>
  <c r="G2012" i="9"/>
  <c r="G2097" i="9"/>
  <c r="G2137" i="9"/>
  <c r="G2229" i="9"/>
  <c r="G2296" i="9"/>
  <c r="G2323" i="9"/>
  <c r="G2342" i="9"/>
  <c r="G2392" i="9"/>
  <c r="G2429" i="9"/>
  <c r="G2512" i="9"/>
  <c r="G3034" i="9"/>
  <c r="G3374" i="9"/>
  <c r="G3556" i="9"/>
  <c r="G361" i="9"/>
  <c r="G1470" i="9"/>
  <c r="G2213" i="9"/>
  <c r="G2513" i="9"/>
  <c r="G2555" i="9"/>
  <c r="G2620" i="9"/>
  <c r="G3090" i="9"/>
  <c r="G3495" i="9"/>
  <c r="G3557" i="9"/>
  <c r="G409" i="9"/>
  <c r="G521" i="9"/>
  <c r="G689" i="9"/>
  <c r="G1139" i="9"/>
  <c r="G1142" i="9"/>
  <c r="G1331" i="9"/>
  <c r="G2403" i="9"/>
  <c r="G2514" i="9"/>
  <c r="G2580" i="9"/>
  <c r="G2891" i="9"/>
  <c r="G3046" i="9"/>
  <c r="G3148" i="9"/>
  <c r="G3558" i="9"/>
  <c r="G62" i="9"/>
  <c r="G125" i="9"/>
  <c r="G157" i="9"/>
  <c r="G162" i="9"/>
  <c r="G166" i="9"/>
  <c r="G209" i="9"/>
  <c r="G213" i="9"/>
  <c r="G243" i="9"/>
  <c r="G245" i="9"/>
  <c r="G274" i="9"/>
  <c r="G282" i="9"/>
  <c r="G300" i="9"/>
  <c r="G326" i="9"/>
  <c r="G336" i="9"/>
  <c r="G345" i="9"/>
  <c r="G362" i="9"/>
  <c r="G419" i="9"/>
  <c r="G459" i="9"/>
  <c r="G466" i="9"/>
  <c r="G481" i="9"/>
  <c r="G498" i="9"/>
  <c r="G508" i="9"/>
  <c r="G511" i="9"/>
  <c r="G536" i="9"/>
  <c r="G541" i="9"/>
  <c r="G546" i="9"/>
  <c r="G551" i="9"/>
  <c r="G643" i="9"/>
  <c r="G667" i="9"/>
  <c r="G720" i="9"/>
  <c r="G725" i="9"/>
  <c r="G772" i="9"/>
  <c r="G782" i="9"/>
  <c r="G798" i="9"/>
  <c r="G844" i="9"/>
  <c r="G848" i="9"/>
  <c r="G851" i="9"/>
  <c r="G858" i="9"/>
  <c r="G935" i="9"/>
  <c r="G954" i="9"/>
  <c r="G960" i="9"/>
  <c r="G965" i="9"/>
  <c r="G1007" i="9"/>
  <c r="G1251" i="9"/>
  <c r="G1311" i="9"/>
  <c r="G1407" i="9"/>
  <c r="G1458" i="9"/>
  <c r="G1594" i="9"/>
  <c r="G1597" i="9"/>
  <c r="G1603" i="9"/>
  <c r="G1606" i="9"/>
  <c r="G1723" i="9"/>
  <c r="G1725" i="9"/>
  <c r="G1750" i="9"/>
  <c r="G1865" i="9"/>
  <c r="G1872" i="9"/>
  <c r="G1884" i="9"/>
  <c r="G1891" i="9"/>
  <c r="G1924" i="9"/>
  <c r="G1941" i="9"/>
  <c r="G1981" i="9"/>
  <c r="G2008" i="9"/>
  <c r="G2087" i="9"/>
  <c r="G2192" i="9"/>
  <c r="G2279" i="9"/>
  <c r="G2412" i="9"/>
  <c r="G2418" i="9"/>
  <c r="G2456" i="9"/>
  <c r="G2473" i="9"/>
  <c r="G2581" i="9"/>
  <c r="G2663" i="9"/>
  <c r="G2773" i="9"/>
  <c r="G2818" i="9"/>
  <c r="G3029" i="9"/>
  <c r="G3269" i="9"/>
  <c r="G3290" i="9"/>
  <c r="G3314" i="9"/>
  <c r="G3512" i="9"/>
  <c r="G63" i="9"/>
  <c r="G126" i="9"/>
  <c r="G158" i="9"/>
  <c r="G163" i="9"/>
  <c r="G167" i="9"/>
  <c r="G210" i="9"/>
  <c r="G214" i="9"/>
  <c r="G244" i="9"/>
  <c r="G246" i="9"/>
  <c r="G275" i="9"/>
  <c r="G283" i="9"/>
  <c r="G301" i="9"/>
  <c r="G327" i="9"/>
  <c r="G337" i="9"/>
  <c r="G346" i="9"/>
  <c r="G363" i="9"/>
  <c r="G420" i="9"/>
  <c r="G460" i="9"/>
  <c r="G467" i="9"/>
  <c r="G482" i="9"/>
  <c r="G499" i="9"/>
  <c r="G509" i="9"/>
  <c r="G512" i="9"/>
  <c r="G537" i="9"/>
  <c r="G542" i="9"/>
  <c r="G547" i="9"/>
  <c r="G552" i="9"/>
  <c r="G644" i="9"/>
  <c r="G668" i="9"/>
  <c r="G721" i="9"/>
  <c r="G726" i="9"/>
  <c r="G773" i="9"/>
  <c r="G783" i="9"/>
  <c r="G799" i="9"/>
  <c r="G845" i="9"/>
  <c r="G849" i="9"/>
  <c r="G852" i="9"/>
  <c r="G859" i="9"/>
  <c r="G936" i="9"/>
  <c r="G955" i="9"/>
  <c r="G961" i="9"/>
  <c r="G966" i="9"/>
  <c r="G1008" i="9"/>
  <c r="G1252" i="9"/>
  <c r="G1408" i="9"/>
  <c r="G1459" i="9"/>
  <c r="G1595" i="9"/>
  <c r="G1598" i="9"/>
  <c r="G1604" i="9"/>
  <c r="G1607" i="9"/>
  <c r="G1724" i="9"/>
  <c r="G1726" i="9"/>
  <c r="G1751" i="9"/>
  <c r="G1866" i="9"/>
  <c r="G1873" i="9"/>
  <c r="G1885" i="9"/>
  <c r="G1892" i="9"/>
  <c r="G1925" i="9"/>
  <c r="G1942" i="9"/>
  <c r="G1982" i="9"/>
  <c r="G2088" i="9"/>
  <c r="G2193" i="9"/>
  <c r="G2280" i="9"/>
  <c r="G2413" i="9"/>
  <c r="G2419" i="9"/>
  <c r="G2457" i="9"/>
  <c r="G2474" i="9"/>
  <c r="G2582" i="9"/>
  <c r="G2664" i="9"/>
  <c r="G2774" i="9"/>
  <c r="G2819" i="9"/>
  <c r="G3513" i="9"/>
  <c r="G318" i="9"/>
  <c r="G343" i="9"/>
  <c r="G353" i="9"/>
  <c r="G365" i="9"/>
  <c r="G797" i="9"/>
  <c r="G865" i="9"/>
  <c r="G1368" i="9"/>
  <c r="G1528" i="9"/>
  <c r="G1535" i="9"/>
  <c r="G1563" i="9"/>
  <c r="G1574" i="9"/>
  <c r="G1632" i="9"/>
  <c r="G1636" i="9"/>
  <c r="G1645" i="9"/>
  <c r="G1656" i="9"/>
  <c r="G1662" i="9"/>
  <c r="G1665" i="9"/>
  <c r="G2394" i="9"/>
  <c r="G2515" i="9"/>
  <c r="G2541" i="9"/>
  <c r="G2901" i="9"/>
  <c r="G3091" i="9"/>
  <c r="G3105" i="9"/>
  <c r="G3559" i="9"/>
  <c r="G367" i="9"/>
  <c r="G866" i="9"/>
  <c r="G1020" i="9"/>
  <c r="G1045" i="9"/>
  <c r="G1052" i="9"/>
  <c r="G1764" i="9"/>
  <c r="G2395" i="9"/>
  <c r="G2516" i="9"/>
  <c r="G2676" i="9"/>
  <c r="G2702" i="9"/>
  <c r="G2902" i="9"/>
  <c r="G3092" i="9"/>
  <c r="G1432" i="9"/>
  <c r="G2387" i="9"/>
  <c r="G2517" i="9"/>
  <c r="G2542" i="9"/>
  <c r="G3363" i="9"/>
  <c r="G3560" i="9"/>
  <c r="G2518" i="9"/>
  <c r="G2543" i="9"/>
  <c r="G3561" i="9"/>
  <c r="G2519" i="9"/>
  <c r="G2544" i="9"/>
  <c r="G3562" i="9"/>
  <c r="G12" i="9"/>
  <c r="G497" i="9"/>
  <c r="G520" i="9"/>
  <c r="G741" i="9"/>
  <c r="G793" i="9"/>
  <c r="G808" i="9"/>
  <c r="G834" i="9"/>
  <c r="G932" i="9"/>
  <c r="G942" i="9"/>
  <c r="G994" i="9"/>
  <c r="G996" i="9"/>
  <c r="G1013" i="9"/>
  <c r="G1030" i="9"/>
  <c r="G1082" i="9"/>
  <c r="G1103" i="9"/>
  <c r="G1109" i="9"/>
  <c r="G1133" i="9"/>
  <c r="G1253" i="9"/>
  <c r="G1280" i="9"/>
  <c r="G1282" i="9"/>
  <c r="G1289" i="9"/>
  <c r="G1298" i="9"/>
  <c r="G1310" i="9"/>
  <c r="G1317" i="9"/>
  <c r="G1329" i="9"/>
  <c r="G1375" i="9"/>
  <c r="G1378" i="9"/>
  <c r="G1401" i="9"/>
  <c r="G1416" i="9"/>
  <c r="G1441" i="9"/>
  <c r="G1491" i="9"/>
  <c r="G1509" i="9"/>
  <c r="G1547" i="9"/>
  <c r="G1570" i="9"/>
  <c r="G1753" i="9"/>
  <c r="G1765" i="9"/>
  <c r="G1770" i="9"/>
  <c r="G1858" i="9"/>
  <c r="G1928" i="9"/>
  <c r="G2007" i="9"/>
  <c r="G2009" i="9"/>
  <c r="G2033" i="9"/>
  <c r="G2066" i="9"/>
  <c r="G2072" i="9"/>
  <c r="G2098" i="9"/>
  <c r="G2116" i="9"/>
  <c r="G2120" i="9"/>
  <c r="G2164" i="9"/>
  <c r="G2216" i="9"/>
  <c r="G2237" i="9"/>
  <c r="G2265" i="9"/>
  <c r="G2268" i="9"/>
  <c r="G2440" i="9"/>
  <c r="G2461" i="9"/>
  <c r="G2599" i="9"/>
  <c r="G2831" i="9"/>
  <c r="G2839" i="9"/>
  <c r="G2847" i="9"/>
  <c r="G2851" i="9"/>
  <c r="G2853" i="9"/>
  <c r="G2857" i="9"/>
  <c r="G2860" i="9"/>
  <c r="G2863" i="9"/>
  <c r="G2865" i="9"/>
  <c r="G2868" i="9"/>
  <c r="G2870" i="9"/>
  <c r="G2876" i="9"/>
  <c r="G2889" i="9"/>
  <c r="G2893" i="9"/>
  <c r="G2898" i="9"/>
  <c r="G2903" i="9"/>
  <c r="G2905" i="9"/>
  <c r="G2908" i="9"/>
  <c r="G2912" i="9"/>
  <c r="G2943" i="9"/>
  <c r="G2974" i="9"/>
  <c r="G2993" i="9"/>
  <c r="G3005" i="9"/>
  <c r="G3007" i="9"/>
  <c r="G3014" i="9"/>
  <c r="G3030" i="9"/>
  <c r="G3036" i="9"/>
  <c r="G3062" i="9"/>
  <c r="G3098" i="9"/>
  <c r="G3101" i="9"/>
  <c r="G3106" i="9"/>
  <c r="G3107" i="9"/>
  <c r="G3131" i="9"/>
  <c r="G3134" i="9"/>
  <c r="G3136" i="9"/>
  <c r="G3138" i="9"/>
  <c r="G3140" i="9"/>
  <c r="G3144" i="9"/>
  <c r="G3149" i="9"/>
  <c r="G3155" i="9"/>
  <c r="G3159" i="9"/>
  <c r="G3176" i="9"/>
  <c r="G3185" i="9"/>
  <c r="G3189" i="9"/>
  <c r="G3196" i="9"/>
  <c r="G3198" i="9"/>
  <c r="G3202" i="9"/>
  <c r="G3207" i="9"/>
  <c r="G3208" i="9"/>
  <c r="G3210" i="9"/>
  <c r="G3215" i="9"/>
  <c r="G3218" i="9"/>
  <c r="G3233" i="9"/>
  <c r="G3236" i="9"/>
  <c r="G3247" i="9"/>
  <c r="G3259" i="9"/>
  <c r="G3267" i="9"/>
  <c r="G3270" i="9"/>
  <c r="G3275" i="9"/>
  <c r="G3285" i="9"/>
  <c r="G3287" i="9"/>
  <c r="G3288" i="9"/>
  <c r="G3295" i="9"/>
  <c r="G3298" i="9"/>
  <c r="G3308" i="9"/>
  <c r="G3312" i="9"/>
  <c r="G3326" i="9"/>
  <c r="G3334" i="9"/>
  <c r="G3355" i="9"/>
  <c r="G3358" i="9"/>
  <c r="G3364" i="9"/>
  <c r="G3376" i="9"/>
  <c r="G3385" i="9"/>
  <c r="G3393" i="9"/>
  <c r="G3427" i="9"/>
  <c r="G3429" i="9"/>
  <c r="G3458" i="9"/>
  <c r="G3467" i="9"/>
  <c r="G3484" i="9"/>
  <c r="G3488" i="9"/>
  <c r="G3492" i="9"/>
  <c r="G3497" i="9"/>
  <c r="G3516" i="9"/>
  <c r="G3518" i="9"/>
  <c r="G27" i="9"/>
  <c r="G1818" i="9"/>
  <c r="G2177" i="9"/>
  <c r="G2281" i="9"/>
  <c r="G3152" i="9"/>
  <c r="G3563" i="9"/>
  <c r="G442" i="9"/>
  <c r="G771" i="9"/>
  <c r="G1819" i="9"/>
  <c r="G2154" i="9"/>
  <c r="G2282" i="9"/>
  <c r="G443" i="9"/>
  <c r="G1820" i="9"/>
  <c r="G2283" i="9"/>
  <c r="G2583" i="9"/>
  <c r="G3258" i="9"/>
  <c r="G40" i="9"/>
  <c r="G51" i="9"/>
  <c r="G69" i="9"/>
  <c r="G103" i="9"/>
  <c r="G119" i="9"/>
  <c r="G124" i="9"/>
  <c r="G169" i="9"/>
  <c r="G189" i="9"/>
  <c r="G238" i="9"/>
  <c r="G280" i="9"/>
  <c r="G289" i="9"/>
  <c r="G340" i="9"/>
  <c r="G354" i="9"/>
  <c r="G456" i="9"/>
  <c r="G461" i="9"/>
  <c r="G478" i="9"/>
  <c r="G578" i="9"/>
  <c r="G582" i="9"/>
  <c r="G663" i="9"/>
  <c r="G690" i="9"/>
  <c r="G700" i="9"/>
  <c r="G719" i="9"/>
  <c r="G724" i="9"/>
  <c r="G742" i="9"/>
  <c r="G767" i="9"/>
  <c r="G784" i="9"/>
  <c r="G802" i="9"/>
  <c r="G830" i="9"/>
  <c r="G843" i="9"/>
  <c r="G847" i="9"/>
  <c r="G850" i="9"/>
  <c r="G947" i="9"/>
  <c r="G951" i="9"/>
  <c r="G964" i="9"/>
  <c r="G1006" i="9"/>
  <c r="G1009" i="9"/>
  <c r="G1066" i="9"/>
  <c r="G1102" i="9"/>
  <c r="G1122" i="9"/>
  <c r="G1152" i="9"/>
  <c r="G1154" i="9"/>
  <c r="G1174" i="9"/>
  <c r="G1178" i="9"/>
  <c r="G1217" i="9"/>
  <c r="G1243" i="9"/>
  <c r="G1417" i="9"/>
  <c r="G1452" i="9"/>
  <c r="G1457" i="9"/>
  <c r="G1473" i="9"/>
  <c r="G1524" i="9"/>
  <c r="G1582" i="9"/>
  <c r="G1605" i="9"/>
  <c r="G1749" i="9"/>
  <c r="G1777" i="9"/>
  <c r="G1796" i="9"/>
  <c r="G1806" i="9"/>
  <c r="G1812" i="9"/>
  <c r="G1816" i="9"/>
  <c r="G1823" i="9"/>
  <c r="G1836" i="9"/>
  <c r="G1877" i="9"/>
  <c r="G1883" i="9"/>
  <c r="G1944" i="9"/>
  <c r="G1953" i="9"/>
  <c r="G1996" i="9"/>
  <c r="G2051" i="9"/>
  <c r="G2128" i="9"/>
  <c r="G2142" i="9"/>
  <c r="G2157" i="9"/>
  <c r="G2183" i="9"/>
  <c r="G2207" i="9"/>
  <c r="G2223" i="9"/>
  <c r="G2270" i="9"/>
  <c r="G2272" i="9"/>
  <c r="G2292" i="9"/>
  <c r="G2355" i="9"/>
  <c r="G2388" i="9"/>
  <c r="G2401" i="9"/>
  <c r="G2411" i="9"/>
  <c r="G2427" i="9"/>
  <c r="G2444" i="9"/>
  <c r="G2486" i="9"/>
  <c r="G2551" i="9"/>
  <c r="G2601" i="9"/>
  <c r="G2625" i="9"/>
  <c r="G2751" i="9"/>
  <c r="G3031" i="9"/>
  <c r="G3377" i="9"/>
  <c r="G856" i="9"/>
  <c r="G3061" i="9"/>
  <c r="G3093" i="9"/>
  <c r="G3162" i="9"/>
  <c r="G3480" i="9"/>
  <c r="G3564" i="9"/>
  <c r="G389" i="9"/>
  <c r="G433" i="9"/>
  <c r="G527" i="9"/>
  <c r="G739" i="9"/>
  <c r="G873" i="9"/>
  <c r="G906" i="9"/>
  <c r="G926" i="9"/>
  <c r="G938" i="9"/>
  <c r="G945" i="9"/>
  <c r="G2141" i="9"/>
  <c r="G2887" i="9"/>
  <c r="G2920" i="9"/>
  <c r="G2988" i="9"/>
  <c r="G3188" i="9"/>
  <c r="G390" i="9"/>
  <c r="G434" i="9"/>
  <c r="G528" i="9"/>
  <c r="G740" i="9"/>
  <c r="G874" i="9"/>
  <c r="G907" i="9"/>
  <c r="G927" i="9"/>
  <c r="G939" i="9"/>
  <c r="G946" i="9"/>
  <c r="G2888" i="9"/>
  <c r="G2921" i="9"/>
  <c r="G185" i="9"/>
  <c r="G1038" i="9"/>
  <c r="G1128" i="9"/>
  <c r="G1157" i="9"/>
  <c r="G2348" i="9"/>
  <c r="G2482" i="9"/>
  <c r="G2520" i="9"/>
  <c r="G2745" i="9"/>
  <c r="G2867" i="9"/>
  <c r="G3345" i="9"/>
  <c r="G3353" i="9"/>
  <c r="G3491" i="9"/>
  <c r="G186" i="9"/>
  <c r="G680" i="9"/>
  <c r="G1039" i="9"/>
  <c r="G1129" i="9"/>
  <c r="G1150" i="9"/>
  <c r="G1158" i="9"/>
  <c r="G2349" i="9"/>
  <c r="G2521" i="9"/>
  <c r="G2746" i="9"/>
  <c r="G3051" i="9"/>
  <c r="G3166" i="9"/>
  <c r="G3346" i="9"/>
  <c r="G3354" i="9"/>
  <c r="G93" i="9"/>
  <c r="G96" i="9"/>
  <c r="G100" i="9"/>
  <c r="G135" i="9"/>
  <c r="G137" i="9"/>
  <c r="G139" i="9"/>
  <c r="G177" i="9"/>
  <c r="G179" i="9"/>
  <c r="G182" i="9"/>
  <c r="G188" i="9"/>
  <c r="G222" i="9"/>
  <c r="G224" i="9"/>
  <c r="G297" i="9"/>
  <c r="G299" i="9"/>
  <c r="G480" i="9"/>
  <c r="G484" i="9"/>
  <c r="G496" i="9"/>
  <c r="G523" i="9"/>
  <c r="G530" i="9"/>
  <c r="G532" i="9"/>
  <c r="G645" i="9"/>
  <c r="G666" i="9"/>
  <c r="G677" i="9"/>
  <c r="G682" i="9"/>
  <c r="G684" i="9"/>
  <c r="G687" i="9"/>
  <c r="G693" i="9"/>
  <c r="G696" i="9"/>
  <c r="G707" i="9"/>
  <c r="G714" i="9"/>
  <c r="G718" i="9"/>
  <c r="G816" i="9"/>
  <c r="G822" i="9"/>
  <c r="G860" i="9"/>
  <c r="G956" i="9"/>
  <c r="G959" i="9"/>
  <c r="G968" i="9"/>
  <c r="G970" i="9"/>
  <c r="G972" i="9"/>
  <c r="G974" i="9"/>
  <c r="G976" i="9"/>
  <c r="G978" i="9"/>
  <c r="G980" i="9"/>
  <c r="G1092" i="9"/>
  <c r="G1482" i="9"/>
  <c r="G1526" i="9"/>
  <c r="G2222" i="9"/>
  <c r="G2284" i="9"/>
  <c r="G2468" i="9"/>
  <c r="G2476" i="9"/>
  <c r="G2485" i="9"/>
  <c r="G2488" i="9"/>
  <c r="G2588" i="9"/>
  <c r="G2622" i="9"/>
  <c r="G2631" i="9"/>
  <c r="G2633" i="9"/>
  <c r="G2636" i="9"/>
  <c r="G2639" i="9"/>
  <c r="G2641" i="9"/>
  <c r="G2643" i="9"/>
  <c r="G2645" i="9"/>
  <c r="G2648" i="9"/>
  <c r="G2650" i="9"/>
  <c r="G2652" i="9"/>
  <c r="G2654" i="9"/>
  <c r="G2656" i="9"/>
  <c r="G2658" i="9"/>
  <c r="G2777" i="9"/>
  <c r="G2780" i="9"/>
  <c r="G2786" i="9"/>
  <c r="G2792" i="9"/>
  <c r="G2823" i="9"/>
  <c r="G2827" i="9"/>
  <c r="G2829" i="9"/>
  <c r="G2990" i="9"/>
  <c r="G3565" i="9"/>
  <c r="G30" i="9"/>
  <c r="G212" i="9"/>
  <c r="G369" i="9"/>
  <c r="G986" i="9"/>
  <c r="G1050" i="9"/>
  <c r="G1814" i="9"/>
  <c r="G3470" i="9"/>
  <c r="G3481" i="9"/>
  <c r="G3566" i="9"/>
  <c r="G15" i="9"/>
  <c r="G17" i="9"/>
  <c r="G20" i="9"/>
  <c r="G25" i="9"/>
  <c r="G38" i="9"/>
  <c r="G42" i="9"/>
  <c r="G44" i="9"/>
  <c r="G46" i="9"/>
  <c r="G48" i="9"/>
  <c r="G50" i="9"/>
  <c r="G53" i="9"/>
  <c r="G55" i="9"/>
  <c r="G57" i="9"/>
  <c r="G59" i="9"/>
  <c r="G61" i="9"/>
  <c r="G65" i="9"/>
  <c r="G71" i="9"/>
  <c r="G73" i="9"/>
  <c r="G75" i="9"/>
  <c r="G77" i="9"/>
  <c r="G79" i="9"/>
  <c r="G81" i="9"/>
  <c r="G83" i="9"/>
  <c r="G85" i="9"/>
  <c r="G87" i="9"/>
  <c r="G89" i="9"/>
  <c r="G91" i="9"/>
  <c r="G98" i="9"/>
  <c r="G102" i="9"/>
  <c r="G108" i="9"/>
  <c r="G112" i="9"/>
  <c r="G114" i="9"/>
  <c r="G116" i="9"/>
  <c r="G118" i="9"/>
  <c r="G121" i="9"/>
  <c r="G123" i="9"/>
  <c r="G128" i="9"/>
  <c r="G132" i="9"/>
  <c r="G143" i="9"/>
  <c r="G165" i="9"/>
  <c r="G175" i="9"/>
  <c r="G194" i="9"/>
  <c r="G203" i="9"/>
  <c r="G205" i="9"/>
  <c r="G207" i="9"/>
  <c r="G216" i="9"/>
  <c r="G218" i="9"/>
  <c r="G228" i="9"/>
  <c r="G230" i="9"/>
  <c r="G240" i="9"/>
  <c r="G242" i="9"/>
  <c r="G273" i="9"/>
  <c r="G291" i="9"/>
  <c r="G307" i="9"/>
  <c r="G309" i="9"/>
  <c r="G331" i="9"/>
  <c r="G371" i="9"/>
  <c r="G375" i="9"/>
  <c r="G385" i="9"/>
  <c r="G398" i="9"/>
  <c r="G400" i="9"/>
  <c r="G411" i="9"/>
  <c r="G437" i="9"/>
  <c r="G446" i="9"/>
  <c r="G458" i="9"/>
  <c r="G463" i="9"/>
  <c r="G501" i="9"/>
  <c r="G550" i="9"/>
  <c r="G562" i="9"/>
  <c r="G564" i="9"/>
  <c r="G592" i="9"/>
  <c r="G605" i="9"/>
  <c r="G607" i="9"/>
  <c r="G729" i="9"/>
  <c r="G761" i="9"/>
  <c r="G801" i="9"/>
  <c r="G862" i="9"/>
  <c r="G888" i="9"/>
  <c r="G921" i="9"/>
  <c r="G982" i="9"/>
  <c r="G1018" i="9"/>
  <c r="G1047" i="9"/>
  <c r="G1070" i="9"/>
  <c r="G1075" i="9"/>
  <c r="G1090" i="9"/>
  <c r="G1108" i="9"/>
  <c r="G1119" i="9"/>
  <c r="G1121" i="9"/>
  <c r="G1131" i="9"/>
  <c r="G1136" i="9"/>
  <c r="G1144" i="9"/>
  <c r="G1160" i="9"/>
  <c r="G1162" i="9"/>
  <c r="G1164" i="9"/>
  <c r="G1186" i="9"/>
  <c r="G1193" i="9"/>
  <c r="G1197" i="9"/>
  <c r="G1204" i="9"/>
  <c r="G1207" i="9"/>
  <c r="G1210" i="9"/>
  <c r="G1228" i="9"/>
  <c r="G1256" i="9"/>
  <c r="G1259" i="9"/>
  <c r="G1263" i="9"/>
  <c r="G1268" i="9"/>
  <c r="G1270" i="9"/>
  <c r="G1273" i="9"/>
  <c r="G1278" i="9"/>
  <c r="G1302" i="9"/>
  <c r="G1305" i="9"/>
  <c r="G1308" i="9"/>
  <c r="G1315" i="9"/>
  <c r="G1320" i="9"/>
  <c r="G1324" i="9"/>
  <c r="G1327" i="9"/>
  <c r="G1335" i="9"/>
  <c r="G1338" i="9"/>
  <c r="G1341" i="9"/>
  <c r="G1344" i="9"/>
  <c r="G1347" i="9"/>
  <c r="G1350" i="9"/>
  <c r="G1353" i="9"/>
  <c r="G1356" i="9"/>
  <c r="G1370" i="9"/>
  <c r="G1373" i="9"/>
  <c r="G1384" i="9"/>
  <c r="G1387" i="9"/>
  <c r="G1391" i="9"/>
  <c r="G1411" i="9"/>
  <c r="G1414" i="9"/>
  <c r="G1422" i="9"/>
  <c r="G1425" i="9"/>
  <c r="G1429" i="9"/>
  <c r="G1475" i="9"/>
  <c r="G1477" i="9"/>
  <c r="G1484" i="9"/>
  <c r="G1487" i="9"/>
  <c r="G1495" i="9"/>
  <c r="G1498" i="9"/>
  <c r="G1501" i="9"/>
  <c r="G1504" i="9"/>
  <c r="G1507" i="9"/>
  <c r="G1520" i="9"/>
  <c r="G1531" i="9"/>
  <c r="G1533" i="9"/>
  <c r="G1540" i="9"/>
  <c r="G1543" i="9"/>
  <c r="G1545" i="9"/>
  <c r="G1551" i="9"/>
  <c r="G1557" i="9"/>
  <c r="G1560" i="9"/>
  <c r="G1565" i="9"/>
  <c r="G1579" i="9"/>
  <c r="G1586" i="9"/>
  <c r="G1601" i="9"/>
  <c r="G1621" i="9"/>
  <c r="G1624" i="9"/>
  <c r="G1627" i="9"/>
  <c r="G1638" i="9"/>
  <c r="G1652" i="9"/>
  <c r="G1658" i="9"/>
  <c r="G1667" i="9"/>
  <c r="G1680" i="9"/>
  <c r="G1683" i="9"/>
  <c r="G1686" i="9"/>
  <c r="G1689" i="9"/>
  <c r="G1692" i="9"/>
  <c r="G1695" i="9"/>
  <c r="G1698" i="9"/>
  <c r="G1701" i="9"/>
  <c r="G1705" i="9"/>
  <c r="G1708" i="9"/>
  <c r="G1711" i="9"/>
  <c r="G1714" i="9"/>
  <c r="G1717" i="9"/>
  <c r="G1721" i="9"/>
  <c r="G1729" i="9"/>
  <c r="G1732" i="9"/>
  <c r="G1735" i="9"/>
  <c r="G1739" i="9"/>
  <c r="G1782" i="9"/>
  <c r="G1845" i="9"/>
  <c r="G1847" i="9"/>
  <c r="G1849" i="9"/>
  <c r="G1851" i="9"/>
  <c r="G1861" i="9"/>
  <c r="G1871" i="9"/>
  <c r="G1880" i="9"/>
  <c r="G1897" i="9"/>
  <c r="G1902" i="9"/>
  <c r="G1907" i="9"/>
  <c r="G1910" i="9"/>
  <c r="G1914" i="9"/>
  <c r="G1922" i="9"/>
  <c r="G1936" i="9"/>
  <c r="G1939" i="9"/>
  <c r="G1947" i="9"/>
  <c r="G1951" i="9"/>
  <c r="G1958" i="9"/>
  <c r="G1963" i="9"/>
  <c r="G1966" i="9"/>
  <c r="G1970" i="9"/>
  <c r="G1975" i="9"/>
  <c r="G1984" i="9"/>
  <c r="G2000" i="9"/>
  <c r="G2004" i="9"/>
  <c r="G2020" i="9"/>
  <c r="G2023" i="9"/>
  <c r="G2027" i="9"/>
  <c r="G2030" i="9"/>
  <c r="G2041" i="9"/>
  <c r="G2045" i="9"/>
  <c r="G2048" i="9"/>
  <c r="G2064" i="9"/>
  <c r="G2103" i="9"/>
  <c r="G2109" i="9"/>
  <c r="G2115" i="9"/>
  <c r="G2119" i="9"/>
  <c r="G2131" i="9"/>
  <c r="G2135" i="9"/>
  <c r="G2156" i="9"/>
  <c r="G2161" i="9"/>
  <c r="G2172" i="9"/>
  <c r="G2181" i="9"/>
  <c r="G2190" i="9"/>
  <c r="G2197" i="9"/>
  <c r="G2202" i="9"/>
  <c r="G2211" i="9"/>
  <c r="G2233" i="9"/>
  <c r="G2250" i="9"/>
  <c r="G2256" i="9"/>
  <c r="G2261" i="9"/>
  <c r="G2285" i="9"/>
  <c r="G2287" i="9"/>
  <c r="G2298" i="9"/>
  <c r="G2306" i="9"/>
  <c r="G2309" i="9"/>
  <c r="G2317" i="9"/>
  <c r="G2327" i="9"/>
  <c r="G2333" i="9"/>
  <c r="G2345" i="9"/>
  <c r="G2353" i="9"/>
  <c r="G2358" i="9"/>
  <c r="G2433" i="9"/>
  <c r="G2479" i="9"/>
  <c r="G2549" i="9"/>
  <c r="G2566" i="9"/>
  <c r="G2624" i="9"/>
  <c r="G2662" i="9"/>
  <c r="G2667" i="9"/>
  <c r="G2669" i="9"/>
  <c r="G2672" i="9"/>
  <c r="G2704" i="9"/>
  <c r="G2706" i="9"/>
  <c r="G2764" i="9"/>
  <c r="G2788" i="9"/>
  <c r="G2790" i="9"/>
  <c r="G2795" i="9"/>
  <c r="G2797" i="9"/>
  <c r="G2799" i="9"/>
  <c r="G2801" i="9"/>
  <c r="G2803" i="9"/>
  <c r="G2805" i="9"/>
  <c r="G2807" i="9"/>
  <c r="G2809" i="9"/>
  <c r="G2811" i="9"/>
  <c r="G2813" i="9"/>
  <c r="G2815" i="9"/>
  <c r="G2817" i="9"/>
  <c r="G2821" i="9"/>
  <c r="G2833" i="9"/>
  <c r="G2835" i="9"/>
  <c r="G2837" i="9"/>
  <c r="G2846" i="9"/>
  <c r="G2874" i="9"/>
  <c r="G2932" i="9"/>
  <c r="G2935" i="9"/>
  <c r="G2937" i="9"/>
  <c r="G2942" i="9"/>
  <c r="G3026" i="9"/>
  <c r="G3057" i="9"/>
  <c r="G3070" i="9"/>
  <c r="G3072" i="9"/>
  <c r="G3074" i="9"/>
  <c r="G3076" i="9"/>
  <c r="G3095" i="9"/>
  <c r="G3097" i="9"/>
  <c r="G3274" i="9"/>
  <c r="G3292" i="9"/>
  <c r="G3294" i="9"/>
  <c r="G3307" i="9"/>
  <c r="G3414" i="9"/>
  <c r="G3416" i="9"/>
  <c r="G3418" i="9"/>
  <c r="G3420" i="9"/>
  <c r="G3482" i="9"/>
  <c r="G3515" i="9"/>
  <c r="G3567" i="9"/>
  <c r="G248" i="9"/>
  <c r="G285" i="9"/>
  <c r="G334" i="9"/>
  <c r="G373" i="9"/>
  <c r="G464" i="9"/>
  <c r="G487" i="9"/>
  <c r="G590" i="9"/>
  <c r="G593" i="9"/>
  <c r="G609" i="9"/>
  <c r="G723" i="9"/>
  <c r="G1187" i="9"/>
  <c r="G1194" i="9"/>
  <c r="G1198" i="9"/>
  <c r="G1205" i="9"/>
  <c r="G1208" i="9"/>
  <c r="G1211" i="9"/>
  <c r="G1213" i="9"/>
  <c r="G1229" i="9"/>
  <c r="G1257" i="9"/>
  <c r="G1260" i="9"/>
  <c r="G1264" i="9"/>
  <c r="G1271" i="9"/>
  <c r="G1274" i="9"/>
  <c r="G1279" i="9"/>
  <c r="G1303" i="9"/>
  <c r="G1306" i="9"/>
  <c r="G1309" i="9"/>
  <c r="G1316" i="9"/>
  <c r="G1321" i="9"/>
  <c r="G1325" i="9"/>
  <c r="G1328" i="9"/>
  <c r="G1336" i="9"/>
  <c r="G1339" i="9"/>
  <c r="G1342" i="9"/>
  <c r="G1345" i="9"/>
  <c r="G1348" i="9"/>
  <c r="G1351" i="9"/>
  <c r="G1354" i="9"/>
  <c r="G1357" i="9"/>
  <c r="G1371" i="9"/>
  <c r="G1374" i="9"/>
  <c r="G1385" i="9"/>
  <c r="G1392" i="9"/>
  <c r="G1412" i="9"/>
  <c r="G1415" i="9"/>
  <c r="G1423" i="9"/>
  <c r="G1426" i="9"/>
  <c r="G1430" i="9"/>
  <c r="G1478" i="9"/>
  <c r="G1480" i="9"/>
  <c r="G1485" i="9"/>
  <c r="G1488" i="9"/>
  <c r="G1496" i="9"/>
  <c r="G1499" i="9"/>
  <c r="G1502" i="9"/>
  <c r="G1505" i="9"/>
  <c r="G1508" i="9"/>
  <c r="G1521" i="9"/>
  <c r="G1541" i="9"/>
  <c r="G1546" i="9"/>
  <c r="G1558" i="9"/>
  <c r="G1561" i="9"/>
  <c r="G1566" i="9"/>
  <c r="G1580" i="9"/>
  <c r="G1602" i="9"/>
  <c r="G1622" i="9"/>
  <c r="G1625" i="9"/>
  <c r="G1628" i="9"/>
  <c r="G1639" i="9"/>
  <c r="G1653" i="9"/>
  <c r="G1659" i="9"/>
  <c r="G1668" i="9"/>
  <c r="G1681" i="9"/>
  <c r="G1684" i="9"/>
  <c r="G1687" i="9"/>
  <c r="G1690" i="9"/>
  <c r="G1693" i="9"/>
  <c r="G1696" i="9"/>
  <c r="G1699" i="9"/>
  <c r="G1702" i="9"/>
  <c r="G1706" i="9"/>
  <c r="G1709" i="9"/>
  <c r="G1712" i="9"/>
  <c r="G1715" i="9"/>
  <c r="G1718" i="9"/>
  <c r="G1722" i="9"/>
  <c r="G1730" i="9"/>
  <c r="G1733" i="9"/>
  <c r="G1736" i="9"/>
  <c r="G1740" i="9"/>
  <c r="G1799" i="9"/>
  <c r="G1898" i="9"/>
  <c r="G1903" i="9"/>
  <c r="G1908" i="9"/>
  <c r="G1911" i="9"/>
  <c r="G1915" i="9"/>
  <c r="G1923" i="9"/>
  <c r="G1937" i="9"/>
  <c r="G1948" i="9"/>
  <c r="G1952" i="9"/>
  <c r="G1959" i="9"/>
  <c r="G1964" i="9"/>
  <c r="G1967" i="9"/>
  <c r="G1971" i="9"/>
  <c r="G1976" i="9"/>
  <c r="G1985" i="9"/>
  <c r="G2001" i="9"/>
  <c r="G2005" i="9"/>
  <c r="G2021" i="9"/>
  <c r="G2024" i="9"/>
  <c r="G2028" i="9"/>
  <c r="G2031" i="9"/>
  <c r="G2042" i="9"/>
  <c r="G2046" i="9"/>
  <c r="G2049" i="9"/>
  <c r="G2104" i="9"/>
  <c r="G2110" i="9"/>
  <c r="G2132" i="9"/>
  <c r="G2162" i="9"/>
  <c r="G2182" i="9"/>
  <c r="G2191" i="9"/>
  <c r="G2198" i="9"/>
  <c r="G2203" i="9"/>
  <c r="G2234" i="9"/>
  <c r="G2257" i="9"/>
  <c r="G2262" i="9"/>
  <c r="G2288" i="9"/>
  <c r="G2299" i="9"/>
  <c r="G2307" i="9"/>
  <c r="G2310" i="9"/>
  <c r="G2318" i="9"/>
  <c r="G2328" i="9"/>
  <c r="G2334" i="9"/>
  <c r="G2346" i="9"/>
  <c r="G2351" i="9"/>
  <c r="G2354" i="9"/>
  <c r="G2359" i="9"/>
  <c r="G2434" i="9"/>
  <c r="G2480" i="9"/>
  <c r="G2567" i="9"/>
  <c r="G2875" i="9"/>
  <c r="G3059" i="9"/>
  <c r="G3483" i="9"/>
  <c r="G3568" i="9"/>
  <c r="G1087" i="9"/>
  <c r="G2335" i="9"/>
  <c r="G2568" i="9"/>
  <c r="G3154" i="9"/>
  <c r="G1088" i="9"/>
  <c r="G1276" i="9"/>
  <c r="G2336" i="9"/>
  <c r="G2569" i="9"/>
  <c r="G9" i="9"/>
  <c r="G195" i="9"/>
  <c r="G1287" i="9"/>
  <c r="G2337" i="9"/>
  <c r="G2570" i="9"/>
  <c r="G2765" i="9"/>
  <c r="G10" i="9"/>
  <c r="G196" i="9"/>
  <c r="G415" i="9"/>
  <c r="G1791" i="9"/>
  <c r="G2338" i="9"/>
  <c r="G2550" i="9"/>
  <c r="G2571" i="9"/>
  <c r="G3569" i="9"/>
  <c r="G11" i="9"/>
  <c r="G1242" i="9"/>
  <c r="G2339" i="9"/>
  <c r="G2572" i="9"/>
  <c r="G2766" i="9"/>
  <c r="G3055" i="9"/>
  <c r="G4" i="9"/>
  <c r="G32" i="9"/>
  <c r="G455" i="9"/>
  <c r="G1011" i="9"/>
  <c r="G2522" i="9"/>
  <c r="G2546" i="9"/>
  <c r="G22" i="9"/>
  <c r="G1249" i="9"/>
  <c r="G908" i="9"/>
  <c r="F1637" i="5"/>
  <c r="F1636" i="5"/>
  <c r="F1635" i="5"/>
  <c r="F1634" i="5"/>
  <c r="F1633" i="5"/>
  <c r="F1632" i="5"/>
  <c r="F1631" i="5"/>
  <c r="F1630" i="5"/>
  <c r="F1629" i="5"/>
  <c r="F1628" i="5"/>
  <c r="F1627" i="5"/>
  <c r="F1626" i="5"/>
  <c r="F1625" i="5"/>
  <c r="F1624" i="5"/>
  <c r="F1623" i="5"/>
  <c r="F1622" i="5"/>
  <c r="F1621" i="5"/>
  <c r="F1620" i="5"/>
  <c r="F1619" i="5"/>
  <c r="F1618" i="5"/>
  <c r="F1617" i="5"/>
  <c r="F1616" i="5"/>
  <c r="F1615" i="5"/>
  <c r="F1614" i="5"/>
  <c r="F1613" i="5"/>
  <c r="F1612" i="5"/>
  <c r="F1611" i="5"/>
  <c r="F1609" i="5"/>
  <c r="F1608" i="5"/>
  <c r="F1607" i="5"/>
  <c r="F1606" i="5"/>
  <c r="F1605" i="5"/>
  <c r="F1604" i="5"/>
  <c r="F1603" i="5"/>
  <c r="F1602" i="5"/>
  <c r="F1601" i="5"/>
  <c r="F1600" i="5"/>
  <c r="F1599" i="5"/>
  <c r="F1598" i="5"/>
  <c r="F1597" i="5"/>
  <c r="F1596" i="5"/>
  <c r="F1595" i="5"/>
  <c r="F1594" i="5"/>
  <c r="F1593" i="5"/>
  <c r="F1592" i="5"/>
  <c r="F1591" i="5"/>
  <c r="F1590" i="5"/>
  <c r="F1589" i="5"/>
  <c r="F1588" i="5"/>
  <c r="F1587" i="5"/>
  <c r="F1586" i="5"/>
  <c r="F1585" i="5"/>
  <c r="F1584" i="5"/>
  <c r="F1583" i="5"/>
  <c r="F1582" i="5"/>
  <c r="F1581" i="5"/>
  <c r="F1580" i="5"/>
  <c r="F1579" i="5"/>
  <c r="F1578" i="5"/>
  <c r="F1577" i="5"/>
  <c r="F1576" i="5"/>
  <c r="F1575" i="5"/>
  <c r="F1574" i="5"/>
  <c r="F1573" i="5"/>
  <c r="F1572" i="5"/>
  <c r="F1571" i="5"/>
  <c r="F1570" i="5"/>
  <c r="F1569" i="5"/>
  <c r="F1568" i="5"/>
  <c r="F1567" i="5"/>
  <c r="F1566" i="5"/>
  <c r="F1565" i="5"/>
  <c r="F1564" i="5"/>
  <c r="F1563" i="5"/>
  <c r="F1562" i="5"/>
  <c r="F1561" i="5"/>
  <c r="F1560" i="5"/>
  <c r="F1559" i="5"/>
  <c r="F1558" i="5"/>
  <c r="F1557" i="5"/>
  <c r="F1556" i="5"/>
  <c r="F1555" i="5"/>
  <c r="F1554" i="5"/>
  <c r="F1553" i="5"/>
  <c r="F1552" i="5"/>
  <c r="F1551" i="5"/>
  <c r="F1550" i="5"/>
  <c r="F1549" i="5"/>
  <c r="F1548" i="5"/>
  <c r="F1547" i="5"/>
  <c r="F1546" i="5"/>
  <c r="F1545" i="5"/>
  <c r="F1544" i="5"/>
  <c r="F1543" i="5"/>
  <c r="F1542" i="5"/>
  <c r="F1541" i="5"/>
  <c r="F1540" i="5"/>
  <c r="F1539" i="5"/>
  <c r="F1538" i="5"/>
  <c r="F1537" i="5"/>
  <c r="F1536" i="5"/>
  <c r="F1535" i="5"/>
  <c r="F1534" i="5"/>
  <c r="F1533" i="5"/>
  <c r="F1532" i="5"/>
  <c r="F1531" i="5"/>
  <c r="F1530" i="5"/>
  <c r="F1529" i="5"/>
  <c r="F1528" i="5"/>
  <c r="F1527" i="5"/>
  <c r="F1526" i="5"/>
  <c r="F1525" i="5"/>
  <c r="F1524" i="5"/>
  <c r="F1523" i="5"/>
  <c r="F1522" i="5"/>
  <c r="F1521" i="5"/>
  <c r="F1520" i="5"/>
  <c r="F1519" i="5"/>
  <c r="F1518" i="5"/>
  <c r="F1517" i="5"/>
  <c r="F1516" i="5"/>
  <c r="F1515" i="5"/>
  <c r="F1514" i="5"/>
  <c r="F1513" i="5"/>
  <c r="F1512" i="5"/>
  <c r="F1511" i="5"/>
  <c r="F1510" i="5"/>
  <c r="F1509" i="5"/>
  <c r="F1508" i="5"/>
  <c r="F1507" i="5"/>
  <c r="F1506" i="5"/>
  <c r="F1505" i="5"/>
  <c r="F1504" i="5"/>
  <c r="F1502" i="5"/>
  <c r="F1501" i="5"/>
  <c r="F1499" i="5"/>
  <c r="F1498" i="5"/>
  <c r="F1497" i="5"/>
  <c r="F1496" i="5"/>
  <c r="F1495" i="5"/>
  <c r="F1494" i="5"/>
  <c r="F1493" i="5"/>
  <c r="F1492" i="5"/>
  <c r="F1491" i="5"/>
  <c r="F1490" i="5"/>
  <c r="F1489" i="5"/>
  <c r="F1488" i="5"/>
  <c r="F1487" i="5"/>
  <c r="F1486" i="5"/>
  <c r="F1485" i="5"/>
  <c r="F1484" i="5"/>
  <c r="F1483" i="5"/>
  <c r="F1482" i="5"/>
  <c r="F1481" i="5"/>
  <c r="F1480" i="5"/>
  <c r="F1479" i="5"/>
  <c r="F1478" i="5"/>
  <c r="F1477" i="5"/>
  <c r="F1476" i="5"/>
  <c r="F1475" i="5"/>
  <c r="F1474" i="5"/>
  <c r="F1473" i="5"/>
  <c r="F1472" i="5"/>
  <c r="F1471" i="5"/>
  <c r="F1470" i="5"/>
  <c r="F1469" i="5"/>
  <c r="F1468" i="5"/>
  <c r="F1467" i="5"/>
  <c r="F1466" i="5"/>
  <c r="F1465" i="5"/>
  <c r="F1464" i="5"/>
  <c r="F1463" i="5"/>
  <c r="F1462" i="5"/>
  <c r="F1461" i="5"/>
  <c r="F1460" i="5"/>
  <c r="F1459" i="5"/>
  <c r="F1458" i="5"/>
  <c r="F1457" i="5"/>
  <c r="F1456" i="5"/>
  <c r="F1455" i="5"/>
  <c r="F1454" i="5"/>
  <c r="F1453" i="5"/>
  <c r="F1452" i="5"/>
  <c r="F1451" i="5"/>
  <c r="F1450" i="5"/>
  <c r="F1449" i="5"/>
  <c r="F1448" i="5"/>
  <c r="F1447" i="5"/>
  <c r="F1446" i="5"/>
  <c r="F1445" i="5"/>
  <c r="F1444" i="5"/>
  <c r="F1443" i="5"/>
  <c r="F1442" i="5"/>
  <c r="F1441" i="5"/>
  <c r="F1440" i="5"/>
  <c r="F1439" i="5"/>
  <c r="F1438" i="5"/>
  <c r="F1437" i="5"/>
  <c r="F1436" i="5"/>
  <c r="F1435" i="5"/>
  <c r="F1434" i="5"/>
  <c r="F1433" i="5"/>
  <c r="F1432" i="5"/>
  <c r="F1431" i="5"/>
  <c r="F1430" i="5"/>
  <c r="F1429" i="5"/>
  <c r="F1428" i="5"/>
  <c r="F1427" i="5"/>
  <c r="F1426" i="5"/>
  <c r="F1425" i="5"/>
  <c r="F1424" i="5"/>
  <c r="F1423" i="5"/>
  <c r="F1422" i="5"/>
  <c r="F1421" i="5"/>
  <c r="F1420" i="5"/>
  <c r="F1419" i="5"/>
  <c r="F1418" i="5"/>
  <c r="F1417" i="5"/>
  <c r="F1416" i="5"/>
  <c r="F1415" i="5"/>
  <c r="F1414" i="5"/>
  <c r="F1413" i="5"/>
  <c r="F1412" i="5"/>
  <c r="F1411" i="5"/>
  <c r="F1410" i="5"/>
  <c r="F1409" i="5"/>
  <c r="F1408" i="5"/>
  <c r="F1407" i="5"/>
  <c r="F1406" i="5"/>
  <c r="F1405" i="5"/>
  <c r="F1404" i="5"/>
  <c r="F1403" i="5"/>
  <c r="F1402" i="5"/>
  <c r="F1401" i="5"/>
  <c r="F1400" i="5"/>
  <c r="F1399" i="5"/>
  <c r="F1398" i="5"/>
  <c r="F1397" i="5"/>
  <c r="F1396" i="5"/>
  <c r="F1395" i="5"/>
  <c r="F1394" i="5"/>
  <c r="F1393" i="5"/>
  <c r="F1392" i="5"/>
  <c r="F1391" i="5"/>
  <c r="F1390" i="5"/>
  <c r="F1389" i="5"/>
  <c r="F1388" i="5"/>
  <c r="F1387" i="5"/>
  <c r="F1386" i="5"/>
  <c r="F1385" i="5"/>
  <c r="F1384" i="5"/>
  <c r="F1383" i="5"/>
  <c r="F1382" i="5"/>
  <c r="F1381" i="5"/>
  <c r="F1380" i="5"/>
  <c r="F1379" i="5"/>
  <c r="F1378" i="5"/>
  <c r="F1377" i="5"/>
  <c r="F1376" i="5"/>
  <c r="F1375" i="5"/>
  <c r="F1374" i="5"/>
  <c r="F1373" i="5"/>
  <c r="F1372" i="5"/>
  <c r="F1371" i="5"/>
  <c r="F1370" i="5"/>
  <c r="F1369" i="5"/>
  <c r="F1368" i="5"/>
  <c r="F1367" i="5"/>
  <c r="F1366" i="5"/>
  <c r="F1365" i="5"/>
  <c r="F1364" i="5"/>
  <c r="F1363" i="5"/>
  <c r="F1362" i="5"/>
  <c r="F1361" i="5"/>
  <c r="F1360" i="5"/>
  <c r="F1359" i="5"/>
  <c r="F1358" i="5"/>
  <c r="F1357" i="5"/>
  <c r="F1356" i="5"/>
  <c r="F1355" i="5"/>
  <c r="F1354" i="5"/>
  <c r="F1353" i="5"/>
  <c r="F1352" i="5"/>
  <c r="F1351" i="5"/>
  <c r="F1350" i="5"/>
  <c r="F1349" i="5"/>
  <c r="F1348" i="5"/>
  <c r="F1347" i="5"/>
  <c r="F1346" i="5"/>
  <c r="F1345" i="5"/>
  <c r="F1344" i="5"/>
  <c r="F1343" i="5"/>
  <c r="F1342" i="5"/>
  <c r="F1341" i="5"/>
  <c r="F1340" i="5"/>
  <c r="F1339" i="5"/>
  <c r="F1338" i="5"/>
  <c r="F1337" i="5"/>
  <c r="F1336" i="5"/>
  <c r="F1335" i="5"/>
  <c r="F1334" i="5"/>
  <c r="F1333" i="5"/>
  <c r="F1332" i="5"/>
  <c r="F1331" i="5"/>
  <c r="F1330" i="5"/>
  <c r="F1329" i="5"/>
  <c r="F1328" i="5"/>
  <c r="F1327" i="5"/>
  <c r="F1326" i="5"/>
  <c r="F1325" i="5"/>
  <c r="F1324" i="5"/>
  <c r="F1323" i="5"/>
  <c r="F1322" i="5"/>
  <c r="F1321" i="5"/>
  <c r="F1320" i="5"/>
  <c r="F1319" i="5"/>
  <c r="F1318" i="5"/>
  <c r="F1317" i="5"/>
  <c r="F1316" i="5"/>
  <c r="F1315" i="5"/>
  <c r="F1314" i="5"/>
  <c r="F1313" i="5"/>
  <c r="F1312" i="5"/>
  <c r="F1311" i="5"/>
  <c r="F1310" i="5"/>
  <c r="F1309" i="5"/>
  <c r="F1308" i="5"/>
  <c r="F1307" i="5"/>
  <c r="F1306" i="5"/>
  <c r="F1305" i="5"/>
  <c r="F1304" i="5"/>
  <c r="F1303" i="5"/>
  <c r="F1302" i="5"/>
  <c r="F1301" i="5"/>
  <c r="F1300" i="5"/>
  <c r="F1299" i="5"/>
  <c r="F1298" i="5"/>
  <c r="F1297" i="5"/>
  <c r="F1296" i="5"/>
  <c r="F1295" i="5"/>
  <c r="F1294" i="5"/>
  <c r="F1293" i="5"/>
  <c r="F1292" i="5"/>
  <c r="F1291" i="5"/>
  <c r="F1290" i="5"/>
  <c r="F1289" i="5"/>
  <c r="F1288" i="5"/>
  <c r="F1287" i="5"/>
  <c r="F1286" i="5"/>
  <c r="F1285" i="5"/>
  <c r="F1284" i="5"/>
  <c r="F1283" i="5"/>
  <c r="F1282" i="5"/>
  <c r="F1281" i="5"/>
  <c r="F1280" i="5"/>
  <c r="F1279" i="5"/>
  <c r="F1278" i="5"/>
  <c r="F1277" i="5"/>
  <c r="F1276" i="5"/>
  <c r="F1275" i="5"/>
  <c r="F1274" i="5"/>
  <c r="F1273" i="5"/>
  <c r="F1272" i="5"/>
  <c r="F1271" i="5"/>
  <c r="F1270" i="5"/>
  <c r="F1269" i="5"/>
  <c r="F1268" i="5"/>
  <c r="F1267" i="5"/>
  <c r="F1266" i="5"/>
  <c r="F1265" i="5"/>
  <c r="F1264" i="5"/>
  <c r="F1263" i="5"/>
  <c r="F1262" i="5"/>
  <c r="F1261" i="5"/>
  <c r="F1260" i="5"/>
  <c r="F1259" i="5"/>
  <c r="F1258" i="5"/>
  <c r="F1257" i="5"/>
  <c r="F1256" i="5"/>
  <c r="F1255" i="5"/>
  <c r="F1254" i="5"/>
  <c r="F1253" i="5"/>
  <c r="F1252" i="5"/>
  <c r="F1251" i="5"/>
  <c r="F1250" i="5"/>
  <c r="F1249" i="5"/>
  <c r="F1248" i="5"/>
  <c r="F1247" i="5"/>
  <c r="F1246" i="5"/>
  <c r="F1245" i="5"/>
  <c r="F1244" i="5"/>
  <c r="F1243" i="5"/>
  <c r="F1242" i="5"/>
  <c r="F1241" i="5"/>
  <c r="F1240" i="5"/>
  <c r="F1239" i="5"/>
  <c r="F1238" i="5"/>
  <c r="F1237" i="5"/>
  <c r="F1236" i="5"/>
  <c r="F1235" i="5"/>
  <c r="F1234" i="5"/>
  <c r="F1233" i="5"/>
  <c r="F1232" i="5"/>
  <c r="F1231" i="5"/>
  <c r="F1230" i="5"/>
  <c r="F1229" i="5"/>
  <c r="F1228" i="5"/>
  <c r="F1227" i="5"/>
  <c r="F1226" i="5"/>
  <c r="F1225" i="5"/>
  <c r="F1224" i="5"/>
  <c r="F1223" i="5"/>
  <c r="F1222" i="5"/>
  <c r="F1221" i="5"/>
  <c r="F1220" i="5"/>
  <c r="F1219" i="5"/>
  <c r="F1218" i="5"/>
  <c r="F1217" i="5"/>
  <c r="F1216" i="5"/>
  <c r="F1215" i="5"/>
  <c r="F1214" i="5"/>
  <c r="F1213" i="5"/>
  <c r="F1212" i="5"/>
  <c r="F1211" i="5"/>
  <c r="F1210" i="5"/>
  <c r="F1209" i="5"/>
  <c r="F1208" i="5"/>
  <c r="F1207" i="5"/>
  <c r="F1206" i="5"/>
  <c r="F1205" i="5"/>
  <c r="F1204" i="5"/>
  <c r="F1203" i="5"/>
  <c r="F1202" i="5"/>
  <c r="F1201" i="5"/>
  <c r="F1200" i="5"/>
  <c r="F1199" i="5"/>
  <c r="F1198" i="5"/>
  <c r="F1197" i="5"/>
  <c r="F1196" i="5"/>
  <c r="F1195" i="5"/>
  <c r="F1194" i="5"/>
  <c r="F1193" i="5"/>
  <c r="F1192" i="5"/>
  <c r="F1191" i="5"/>
  <c r="F1190" i="5"/>
  <c r="F1189" i="5"/>
  <c r="F1188" i="5"/>
  <c r="F1187" i="5"/>
  <c r="F1186" i="5"/>
  <c r="F1185" i="5"/>
  <c r="F1184" i="5"/>
  <c r="F1183" i="5"/>
  <c r="F1182" i="5"/>
  <c r="F1181" i="5"/>
  <c r="F1180" i="5"/>
  <c r="F1179" i="5"/>
  <c r="F1178" i="5"/>
  <c r="F1177" i="5"/>
  <c r="F1176" i="5"/>
  <c r="F1175" i="5"/>
  <c r="F1174" i="5"/>
  <c r="F1173" i="5"/>
  <c r="F1172" i="5"/>
  <c r="F1171" i="5"/>
  <c r="F1170" i="5"/>
  <c r="F1169" i="5"/>
  <c r="F1168" i="5"/>
  <c r="F1167" i="5"/>
  <c r="F1166" i="5"/>
  <c r="F1165" i="5"/>
  <c r="F1164" i="5"/>
  <c r="F1163" i="5"/>
  <c r="F1162" i="5"/>
  <c r="F1161" i="5"/>
  <c r="F1160" i="5"/>
  <c r="F1159" i="5"/>
  <c r="F1158" i="5"/>
  <c r="F1157" i="5"/>
  <c r="F1156" i="5"/>
  <c r="F1155" i="5"/>
  <c r="F1154" i="5"/>
  <c r="F1153" i="5"/>
  <c r="F1152" i="5"/>
  <c r="F1151" i="5"/>
  <c r="F1150" i="5"/>
  <c r="F1149" i="5"/>
  <c r="F1148" i="5"/>
  <c r="F1147" i="5"/>
  <c r="F1146" i="5"/>
  <c r="F1145" i="5"/>
  <c r="F1144" i="5"/>
  <c r="F1143" i="5"/>
  <c r="F1142" i="5"/>
  <c r="F1141" i="5"/>
  <c r="F1140" i="5"/>
  <c r="F1139" i="5"/>
  <c r="F1138" i="5"/>
  <c r="F1137" i="5"/>
  <c r="F1136" i="5"/>
  <c r="F1135" i="5"/>
  <c r="F1134" i="5"/>
  <c r="F1133" i="5"/>
  <c r="F1132" i="5"/>
  <c r="F1131" i="5"/>
  <c r="F1130" i="5"/>
  <c r="F1129" i="5"/>
  <c r="F1128" i="5"/>
  <c r="F1127" i="5"/>
  <c r="F1126" i="5"/>
  <c r="F1125" i="5"/>
  <c r="F1124" i="5"/>
  <c r="F1123" i="5"/>
  <c r="F1122" i="5"/>
  <c r="F1121" i="5"/>
  <c r="F1120" i="5"/>
  <c r="F1119" i="5"/>
  <c r="F1118" i="5"/>
  <c r="F1117" i="5"/>
  <c r="F1116" i="5"/>
  <c r="F1115" i="5"/>
  <c r="F1114" i="5"/>
  <c r="F1113" i="5"/>
  <c r="F1112" i="5"/>
  <c r="F1111" i="5"/>
  <c r="F1110" i="5"/>
  <c r="F1109" i="5"/>
  <c r="F1108" i="5"/>
  <c r="F1107" i="5"/>
  <c r="F1106" i="5"/>
  <c r="F1105" i="5"/>
  <c r="F1104" i="5"/>
  <c r="F1103" i="5"/>
  <c r="F1102" i="5"/>
  <c r="F1101" i="5"/>
  <c r="F1100" i="5"/>
  <c r="F1099" i="5"/>
  <c r="F1098" i="5"/>
  <c r="F1097" i="5"/>
  <c r="F1096" i="5"/>
  <c r="F1095" i="5"/>
  <c r="F1094" i="5"/>
  <c r="F1093" i="5"/>
  <c r="F1092" i="5"/>
  <c r="F1091" i="5"/>
  <c r="F1090" i="5"/>
  <c r="F1089" i="5"/>
  <c r="F1088" i="5"/>
  <c r="F1087" i="5"/>
  <c r="F1086" i="5"/>
  <c r="F1085" i="5"/>
  <c r="F1084" i="5"/>
  <c r="F1083" i="5"/>
  <c r="F1082" i="5"/>
  <c r="F1081" i="5"/>
  <c r="F1080" i="5"/>
  <c r="F1079" i="5"/>
  <c r="F1078" i="5"/>
  <c r="F1077" i="5"/>
  <c r="F1076" i="5"/>
  <c r="F1075" i="5"/>
  <c r="F1074" i="5"/>
  <c r="F1073" i="5"/>
  <c r="F1072" i="5"/>
  <c r="F1071" i="5"/>
  <c r="F1070" i="5"/>
  <c r="F1069" i="5"/>
  <c r="F1068" i="5"/>
  <c r="F1067" i="5"/>
  <c r="F1066" i="5"/>
  <c r="F1065" i="5"/>
  <c r="F1064" i="5"/>
  <c r="F1063" i="5"/>
  <c r="F1062" i="5"/>
  <c r="F1061" i="5"/>
  <c r="F1060" i="5"/>
  <c r="F1059" i="5"/>
  <c r="F1058" i="5"/>
  <c r="F1057" i="5"/>
  <c r="F1056" i="5"/>
  <c r="F1055" i="5"/>
  <c r="F1054" i="5"/>
  <c r="F1053" i="5"/>
  <c r="F1052" i="5"/>
  <c r="F1051" i="5"/>
  <c r="F1050" i="5"/>
  <c r="F1049" i="5"/>
  <c r="F1048" i="5"/>
  <c r="F1047" i="5"/>
  <c r="F1046" i="5"/>
  <c r="F1045" i="5"/>
  <c r="F1044" i="5"/>
  <c r="F1043" i="5"/>
  <c r="F1042" i="5"/>
  <c r="F1041" i="5"/>
  <c r="F1040" i="5"/>
  <c r="F1039" i="5"/>
  <c r="F1038" i="5"/>
  <c r="F1037" i="5"/>
  <c r="F1036" i="5"/>
  <c r="F1035" i="5"/>
  <c r="F1034" i="5"/>
  <c r="F1033" i="5"/>
  <c r="F1032" i="5"/>
  <c r="F1031" i="5"/>
  <c r="F1030" i="5"/>
  <c r="F1029" i="5"/>
  <c r="F1028" i="5"/>
  <c r="F1027" i="5"/>
  <c r="F1026" i="5"/>
  <c r="F1025" i="5"/>
  <c r="F1024" i="5"/>
  <c r="F1023" i="5"/>
  <c r="F1022" i="5"/>
  <c r="F1021" i="5"/>
  <c r="F1020" i="5"/>
  <c r="F1019" i="5"/>
  <c r="F1018" i="5"/>
  <c r="F1017" i="5"/>
  <c r="F1016" i="5"/>
  <c r="F1015" i="5"/>
  <c r="F1014" i="5"/>
  <c r="F1013" i="5"/>
  <c r="F1012" i="5"/>
  <c r="F1011" i="5"/>
  <c r="F1010" i="5"/>
  <c r="F1009" i="5"/>
  <c r="F1008" i="5"/>
  <c r="F1007" i="5"/>
  <c r="F1006" i="5"/>
  <c r="F1005" i="5"/>
  <c r="F1004" i="5"/>
  <c r="F1003" i="5"/>
  <c r="F1002" i="5"/>
  <c r="F1001" i="5"/>
  <c r="F1000" i="5"/>
  <c r="F999" i="5"/>
  <c r="F998" i="5"/>
  <c r="F997" i="5"/>
  <c r="F996" i="5"/>
  <c r="F995" i="5"/>
  <c r="F994" i="5"/>
  <c r="F993" i="5"/>
  <c r="F992" i="5"/>
  <c r="F991" i="5"/>
  <c r="F990" i="5"/>
  <c r="F989" i="5"/>
  <c r="F988" i="5"/>
  <c r="F987" i="5"/>
  <c r="F986" i="5"/>
  <c r="F985" i="5"/>
  <c r="F984" i="5"/>
  <c r="F983" i="5"/>
  <c r="F982" i="5"/>
  <c r="F981" i="5"/>
  <c r="F980" i="5"/>
  <c r="F979" i="5"/>
  <c r="F978" i="5"/>
  <c r="F977" i="5"/>
  <c r="F976" i="5"/>
  <c r="F975" i="5"/>
  <c r="F974" i="5"/>
  <c r="F973" i="5"/>
  <c r="F972" i="5"/>
  <c r="F971" i="5"/>
  <c r="F970" i="5"/>
  <c r="F969" i="5"/>
  <c r="F968" i="5"/>
  <c r="F967" i="5"/>
  <c r="F966" i="5"/>
  <c r="F965" i="5"/>
  <c r="F964" i="5"/>
  <c r="F963" i="5"/>
  <c r="F962" i="5"/>
  <c r="F961" i="5"/>
  <c r="F960" i="5"/>
  <c r="F959" i="5"/>
  <c r="F958" i="5"/>
  <c r="F957" i="5"/>
  <c r="F956" i="5"/>
  <c r="F955" i="5"/>
  <c r="F954" i="5"/>
  <c r="F953" i="5"/>
  <c r="F952" i="5"/>
  <c r="F951" i="5"/>
  <c r="F950" i="5"/>
  <c r="F949" i="5"/>
  <c r="F948" i="5"/>
  <c r="F947" i="5"/>
  <c r="F946" i="5"/>
  <c r="F945" i="5"/>
  <c r="F944" i="5"/>
  <c r="F943" i="5"/>
  <c r="F942" i="5"/>
  <c r="F941" i="5"/>
  <c r="F940" i="5"/>
  <c r="F939" i="5"/>
  <c r="F938" i="5"/>
  <c r="F937" i="5"/>
  <c r="F936" i="5"/>
  <c r="F935" i="5"/>
  <c r="F934" i="5"/>
  <c r="F933" i="5"/>
  <c r="F932" i="5"/>
  <c r="F931" i="5"/>
  <c r="F930" i="5"/>
  <c r="F929" i="5"/>
  <c r="F928" i="5"/>
  <c r="F927" i="5"/>
  <c r="F926" i="5"/>
  <c r="F925" i="5"/>
  <c r="F924" i="5"/>
  <c r="F923" i="5"/>
  <c r="F922" i="5"/>
  <c r="F921" i="5"/>
  <c r="F920" i="5"/>
  <c r="F919" i="5"/>
  <c r="F918" i="5"/>
  <c r="F917" i="5"/>
  <c r="F916" i="5"/>
  <c r="F915" i="5"/>
  <c r="F914" i="5"/>
  <c r="F913" i="5"/>
  <c r="F912" i="5"/>
  <c r="F911" i="5"/>
  <c r="F910" i="5"/>
  <c r="F909" i="5"/>
  <c r="F908" i="5"/>
  <c r="F907" i="5"/>
  <c r="F906" i="5"/>
  <c r="F905" i="5"/>
  <c r="F904" i="5"/>
  <c r="F903" i="5"/>
  <c r="F902" i="5"/>
  <c r="F901" i="5"/>
  <c r="F900" i="5"/>
  <c r="F899" i="5"/>
  <c r="F898" i="5"/>
  <c r="F897" i="5"/>
  <c r="F896" i="5"/>
  <c r="F895" i="5"/>
  <c r="F894" i="5"/>
  <c r="F893" i="5"/>
  <c r="F892" i="5"/>
  <c r="F891" i="5"/>
  <c r="F890" i="5"/>
  <c r="F889" i="5"/>
  <c r="F888" i="5"/>
  <c r="F887" i="5"/>
  <c r="F886" i="5"/>
  <c r="F885" i="5"/>
  <c r="F884" i="5"/>
  <c r="F883" i="5"/>
  <c r="F882" i="5"/>
  <c r="F881" i="5"/>
  <c r="F880" i="5"/>
  <c r="F879" i="5"/>
  <c r="F878" i="5"/>
  <c r="F877" i="5"/>
  <c r="F876" i="5"/>
  <c r="F875" i="5"/>
  <c r="F874" i="5"/>
  <c r="F873" i="5"/>
  <c r="F872" i="5"/>
  <c r="F871" i="5"/>
  <c r="F870" i="5"/>
  <c r="F869" i="5"/>
  <c r="F868" i="5"/>
  <c r="F867" i="5"/>
  <c r="F866" i="5"/>
  <c r="F865" i="5"/>
  <c r="F864" i="5"/>
  <c r="F863" i="5"/>
  <c r="F862" i="5"/>
  <c r="F861" i="5"/>
  <c r="F860" i="5"/>
  <c r="F859" i="5"/>
  <c r="F858" i="5"/>
  <c r="F857" i="5"/>
  <c r="F856" i="5"/>
  <c r="F855" i="5"/>
  <c r="F854" i="5"/>
  <c r="F853" i="5"/>
  <c r="F852" i="5"/>
  <c r="F851" i="5"/>
  <c r="F850" i="5"/>
  <c r="F849" i="5"/>
  <c r="F848" i="5"/>
  <c r="F847" i="5"/>
  <c r="F846" i="5"/>
  <c r="F845" i="5"/>
  <c r="F844" i="5"/>
  <c r="F843" i="5"/>
  <c r="F842" i="5"/>
  <c r="F841" i="5"/>
  <c r="F840" i="5"/>
  <c r="F839" i="5"/>
  <c r="F838" i="5"/>
  <c r="F837" i="5"/>
  <c r="F836" i="5"/>
  <c r="F835" i="5"/>
  <c r="F834" i="5"/>
  <c r="F833" i="5"/>
  <c r="F832" i="5"/>
  <c r="F831" i="5"/>
  <c r="F830" i="5"/>
  <c r="F829" i="5"/>
  <c r="F828" i="5"/>
  <c r="F827" i="5"/>
  <c r="F826" i="5"/>
  <c r="F825" i="5"/>
  <c r="F824" i="5"/>
  <c r="F823" i="5"/>
  <c r="F822" i="5"/>
  <c r="F821" i="5"/>
  <c r="F820" i="5"/>
  <c r="F819" i="5"/>
  <c r="F818" i="5"/>
  <c r="F817" i="5"/>
  <c r="F816" i="5"/>
  <c r="F815" i="5"/>
  <c r="F814" i="5"/>
  <c r="F813" i="5"/>
  <c r="F812" i="5"/>
  <c r="F811" i="5"/>
  <c r="F810" i="5"/>
  <c r="F809" i="5"/>
  <c r="F808" i="5"/>
  <c r="F807" i="5"/>
  <c r="F806" i="5"/>
  <c r="F805" i="5"/>
  <c r="F804" i="5"/>
  <c r="F803" i="5"/>
  <c r="F802" i="5"/>
  <c r="F801" i="5"/>
  <c r="F800" i="5"/>
  <c r="F799" i="5"/>
  <c r="F798" i="5"/>
  <c r="F797" i="5"/>
  <c r="F796" i="5"/>
  <c r="F795" i="5"/>
  <c r="F794" i="5"/>
  <c r="F793" i="5"/>
  <c r="F792" i="5"/>
  <c r="F791" i="5"/>
  <c r="F790" i="5"/>
  <c r="F789" i="5"/>
  <c r="F788" i="5"/>
  <c r="F787" i="5"/>
  <c r="F786" i="5"/>
  <c r="F785" i="5"/>
  <c r="F784" i="5"/>
  <c r="F783" i="5"/>
  <c r="F782" i="5"/>
  <c r="F781" i="5"/>
  <c r="F780" i="5"/>
  <c r="F779" i="5"/>
  <c r="F778" i="5"/>
  <c r="F777" i="5"/>
  <c r="F776" i="5"/>
  <c r="F775" i="5"/>
  <c r="F774" i="5"/>
  <c r="F773" i="5"/>
  <c r="F772" i="5"/>
  <c r="F771" i="5"/>
  <c r="F770" i="5"/>
  <c r="F769" i="5"/>
  <c r="F768" i="5"/>
  <c r="F767" i="5"/>
  <c r="F766" i="5"/>
  <c r="F765" i="5"/>
  <c r="F764" i="5"/>
  <c r="F763" i="5"/>
  <c r="F762" i="5"/>
  <c r="F761" i="5"/>
  <c r="F760" i="5"/>
  <c r="F759" i="5"/>
  <c r="F758" i="5"/>
  <c r="F757" i="5"/>
  <c r="F756" i="5"/>
  <c r="F755" i="5"/>
  <c r="F754" i="5"/>
  <c r="F753" i="5"/>
  <c r="F752" i="5"/>
  <c r="F751" i="5"/>
  <c r="F750" i="5"/>
  <c r="F749" i="5"/>
  <c r="F748" i="5"/>
  <c r="F747" i="5"/>
  <c r="F746" i="5"/>
  <c r="F745" i="5"/>
  <c r="F744" i="5"/>
  <c r="F743" i="5"/>
  <c r="F742" i="5"/>
  <c r="F741" i="5"/>
  <c r="F740" i="5"/>
  <c r="F739" i="5"/>
  <c r="F738" i="5"/>
  <c r="F737" i="5"/>
  <c r="F736" i="5"/>
  <c r="F735" i="5"/>
  <c r="F734" i="5"/>
  <c r="F733" i="5"/>
  <c r="F732" i="5"/>
  <c r="F731" i="5"/>
  <c r="F730" i="5"/>
  <c r="F729" i="5"/>
  <c r="F728" i="5"/>
  <c r="F727" i="5"/>
  <c r="F726" i="5"/>
  <c r="F725" i="5"/>
  <c r="F724" i="5"/>
  <c r="F723" i="5"/>
  <c r="F722" i="5"/>
  <c r="F721" i="5"/>
  <c r="F720" i="5"/>
  <c r="F719" i="5"/>
  <c r="F718" i="5"/>
  <c r="F717" i="5"/>
  <c r="F716" i="5"/>
  <c r="F715" i="5"/>
  <c r="F714" i="5"/>
  <c r="F713" i="5"/>
  <c r="F712" i="5"/>
  <c r="F711" i="5"/>
  <c r="F710" i="5"/>
  <c r="F709" i="5"/>
  <c r="F708" i="5"/>
  <c r="F707" i="5"/>
  <c r="F706" i="5"/>
  <c r="F705" i="5"/>
  <c r="F704" i="5"/>
  <c r="F703" i="5"/>
  <c r="F702" i="5"/>
  <c r="F701" i="5"/>
  <c r="F700" i="5"/>
  <c r="F699" i="5"/>
  <c r="F698" i="5"/>
  <c r="F697" i="5"/>
  <c r="F696" i="5"/>
  <c r="F695" i="5"/>
  <c r="F694" i="5"/>
  <c r="F693" i="5"/>
  <c r="F692" i="5"/>
  <c r="F691" i="5"/>
  <c r="F690" i="5"/>
  <c r="F689" i="5"/>
  <c r="F688" i="5"/>
  <c r="F687" i="5"/>
  <c r="F686" i="5"/>
  <c r="F685" i="5"/>
  <c r="F684" i="5"/>
  <c r="F683" i="5"/>
  <c r="F682" i="5"/>
  <c r="F681" i="5"/>
  <c r="F680" i="5"/>
  <c r="F679" i="5"/>
  <c r="F678" i="5"/>
  <c r="F677" i="5"/>
  <c r="F676" i="5"/>
  <c r="F675" i="5"/>
  <c r="F674" i="5"/>
  <c r="F673" i="5"/>
  <c r="F672" i="5"/>
  <c r="F671" i="5"/>
  <c r="F670" i="5"/>
  <c r="F669" i="5"/>
  <c r="F668" i="5"/>
  <c r="F667" i="5"/>
  <c r="F666" i="5"/>
  <c r="F665" i="5"/>
  <c r="F664" i="5"/>
  <c r="F663" i="5"/>
  <c r="F662" i="5"/>
  <c r="F661" i="5"/>
  <c r="F660" i="5"/>
  <c r="F659" i="5"/>
  <c r="F658" i="5"/>
  <c r="F657" i="5"/>
  <c r="F656" i="5"/>
  <c r="F655" i="5"/>
  <c r="F654" i="5"/>
  <c r="F653" i="5"/>
  <c r="F652" i="5"/>
  <c r="F651" i="5"/>
  <c r="F650" i="5"/>
  <c r="F649" i="5"/>
  <c r="F648" i="5"/>
  <c r="F647" i="5"/>
  <c r="F646" i="5"/>
  <c r="F645" i="5"/>
  <c r="F644" i="5"/>
  <c r="F643" i="5"/>
  <c r="F642" i="5"/>
  <c r="F641" i="5"/>
  <c r="F640" i="5"/>
  <c r="F639" i="5"/>
  <c r="F638" i="5"/>
  <c r="F637" i="5"/>
  <c r="F636" i="5"/>
  <c r="F635" i="5"/>
  <c r="F634" i="5"/>
  <c r="F633" i="5"/>
  <c r="F632" i="5"/>
  <c r="F631" i="5"/>
  <c r="F630" i="5"/>
  <c r="F629" i="5"/>
  <c r="F628" i="5"/>
  <c r="F627" i="5"/>
  <c r="F626" i="5"/>
  <c r="F625" i="5"/>
  <c r="F624" i="5"/>
  <c r="F623" i="5"/>
  <c r="F622" i="5"/>
  <c r="F621" i="5"/>
  <c r="F620" i="5"/>
  <c r="F619" i="5"/>
  <c r="F618" i="5"/>
  <c r="F617" i="5"/>
  <c r="F616" i="5"/>
  <c r="F615" i="5"/>
  <c r="F614" i="5"/>
  <c r="F613" i="5"/>
  <c r="F612" i="5"/>
  <c r="F611" i="5"/>
  <c r="F610" i="5"/>
  <c r="F609" i="5"/>
  <c r="F608" i="5"/>
  <c r="F607" i="5"/>
  <c r="F606" i="5"/>
  <c r="F605" i="5"/>
  <c r="F604" i="5"/>
  <c r="F603" i="5"/>
  <c r="F602" i="5"/>
  <c r="F601" i="5"/>
  <c r="F600" i="5"/>
  <c r="F599" i="5"/>
  <c r="F598" i="5"/>
  <c r="F597" i="5"/>
  <c r="F596" i="5"/>
  <c r="F595" i="5"/>
  <c r="F594" i="5"/>
  <c r="F593" i="5"/>
  <c r="F592" i="5"/>
  <c r="F591" i="5"/>
  <c r="F590" i="5"/>
  <c r="F589" i="5"/>
  <c r="F588" i="5"/>
  <c r="F587" i="5"/>
  <c r="F586" i="5"/>
  <c r="F585" i="5"/>
  <c r="F584" i="5"/>
  <c r="F583" i="5"/>
  <c r="F582" i="5"/>
  <c r="F581" i="5"/>
  <c r="F580" i="5"/>
  <c r="F579" i="5"/>
  <c r="F578" i="5"/>
  <c r="F577" i="5"/>
  <c r="F576" i="5"/>
  <c r="F575" i="5"/>
  <c r="F574" i="5"/>
  <c r="F573" i="5"/>
  <c r="F572" i="5"/>
  <c r="F571" i="5"/>
  <c r="F570" i="5"/>
  <c r="F569" i="5"/>
  <c r="F568" i="5"/>
  <c r="F567" i="5"/>
  <c r="F566" i="5"/>
  <c r="F565" i="5"/>
  <c r="F564" i="5"/>
  <c r="F563" i="5"/>
  <c r="F562" i="5"/>
  <c r="F561" i="5"/>
  <c r="F560" i="5"/>
  <c r="F559" i="5"/>
  <c r="F558" i="5"/>
  <c r="F557" i="5"/>
  <c r="F556" i="5"/>
  <c r="F555" i="5"/>
  <c r="F554" i="5"/>
  <c r="F553" i="5"/>
  <c r="F552" i="5"/>
  <c r="F551" i="5"/>
  <c r="F550" i="5"/>
  <c r="F549" i="5"/>
  <c r="F548" i="5"/>
  <c r="F547" i="5"/>
  <c r="F546" i="5"/>
  <c r="F545" i="5"/>
  <c r="F544" i="5"/>
  <c r="F543" i="5"/>
  <c r="F542" i="5"/>
  <c r="F541" i="5"/>
  <c r="F540" i="5"/>
  <c r="F539" i="5"/>
  <c r="F538" i="5"/>
  <c r="F537" i="5"/>
  <c r="F536" i="5"/>
  <c r="F535" i="5"/>
  <c r="F534" i="5"/>
  <c r="F533" i="5"/>
  <c r="F532" i="5"/>
  <c r="F531" i="5"/>
  <c r="F530" i="5"/>
  <c r="F529" i="5"/>
  <c r="F528" i="5"/>
  <c r="F527" i="5"/>
  <c r="F526" i="5"/>
  <c r="F525" i="5"/>
  <c r="F524" i="5"/>
  <c r="F523" i="5"/>
  <c r="F522" i="5"/>
  <c r="F521" i="5"/>
  <c r="F520" i="5"/>
  <c r="F519" i="5"/>
  <c r="F518" i="5"/>
  <c r="F517" i="5"/>
  <c r="F516" i="5"/>
  <c r="F515" i="5"/>
  <c r="F514" i="5"/>
  <c r="F513" i="5"/>
  <c r="F512" i="5"/>
  <c r="F511" i="5"/>
  <c r="F510" i="5"/>
  <c r="F509" i="5"/>
  <c r="F508" i="5"/>
  <c r="F507" i="5"/>
  <c r="F506" i="5"/>
  <c r="F505" i="5"/>
  <c r="F504" i="5"/>
  <c r="F503" i="5"/>
  <c r="F502" i="5"/>
  <c r="F501" i="5"/>
  <c r="F500" i="5"/>
  <c r="F499" i="5"/>
  <c r="F498" i="5"/>
  <c r="F497" i="5"/>
  <c r="F496" i="5"/>
  <c r="F495" i="5"/>
  <c r="F494" i="5"/>
  <c r="F493" i="5"/>
  <c r="F492" i="5"/>
  <c r="F491" i="5"/>
  <c r="F490" i="5"/>
  <c r="F489" i="5"/>
  <c r="F488" i="5"/>
  <c r="F487" i="5"/>
  <c r="F486" i="5"/>
  <c r="F485" i="5"/>
  <c r="F484" i="5"/>
  <c r="F483" i="5"/>
  <c r="F482" i="5"/>
  <c r="F481" i="5"/>
  <c r="F480" i="5"/>
  <c r="F479" i="5"/>
  <c r="F478" i="5"/>
  <c r="F477" i="5"/>
  <c r="F476" i="5"/>
  <c r="F475" i="5"/>
  <c r="F474" i="5"/>
  <c r="F473" i="5"/>
  <c r="F472" i="5"/>
  <c r="F471" i="5"/>
  <c r="F470" i="5"/>
  <c r="F469" i="5"/>
  <c r="F468" i="5"/>
  <c r="F467" i="5"/>
  <c r="F466" i="5"/>
  <c r="F465" i="5"/>
  <c r="F464" i="5"/>
  <c r="F463" i="5"/>
  <c r="F462" i="5"/>
  <c r="F461" i="5"/>
  <c r="F460" i="5"/>
  <c r="F459" i="5"/>
  <c r="F458" i="5"/>
  <c r="F457" i="5"/>
  <c r="F456" i="5"/>
  <c r="F455" i="5"/>
  <c r="F454" i="5"/>
  <c r="F453" i="5"/>
  <c r="F452" i="5"/>
  <c r="F451" i="5"/>
  <c r="F450" i="5"/>
  <c r="F449" i="5"/>
  <c r="F448" i="5"/>
  <c r="F447" i="5"/>
  <c r="F446" i="5"/>
  <c r="F445" i="5"/>
  <c r="F444" i="5"/>
  <c r="F443" i="5"/>
  <c r="F442" i="5"/>
  <c r="F441" i="5"/>
  <c r="F440" i="5"/>
  <c r="F439" i="5"/>
  <c r="F438" i="5"/>
  <c r="F437" i="5"/>
  <c r="F436" i="5"/>
  <c r="F435" i="5"/>
  <c r="F434" i="5"/>
  <c r="F433" i="5"/>
  <c r="F432" i="5"/>
  <c r="F431" i="5"/>
  <c r="F430" i="5"/>
  <c r="F429" i="5"/>
  <c r="F428" i="5"/>
  <c r="F427" i="5"/>
  <c r="F426" i="5"/>
  <c r="F425" i="5"/>
  <c r="F424" i="5"/>
  <c r="F423" i="5"/>
  <c r="F422" i="5"/>
  <c r="F421" i="5"/>
  <c r="F420" i="5"/>
  <c r="F419" i="5"/>
  <c r="F418" i="5"/>
  <c r="F417" i="5"/>
  <c r="F416" i="5"/>
  <c r="F415" i="5"/>
  <c r="F414" i="5"/>
  <c r="F413" i="5"/>
  <c r="F412" i="5"/>
  <c r="F411" i="5"/>
  <c r="F410" i="5"/>
  <c r="F409" i="5"/>
  <c r="F408" i="5"/>
  <c r="F407" i="5"/>
  <c r="F406" i="5"/>
  <c r="F405" i="5"/>
  <c r="F404" i="5"/>
  <c r="F403" i="5"/>
  <c r="F402" i="5"/>
  <c r="F401" i="5"/>
  <c r="F400" i="5"/>
  <c r="F399" i="5"/>
  <c r="F398" i="5"/>
  <c r="F397" i="5"/>
  <c r="F396" i="5"/>
  <c r="F395" i="5"/>
  <c r="F394" i="5"/>
  <c r="F393" i="5"/>
  <c r="F392" i="5"/>
  <c r="F391" i="5"/>
  <c r="F390" i="5"/>
  <c r="F389" i="5"/>
  <c r="F388" i="5"/>
  <c r="F387" i="5"/>
  <c r="F386" i="5"/>
  <c r="F385" i="5"/>
  <c r="F384" i="5"/>
  <c r="F383" i="5"/>
  <c r="F382" i="5"/>
  <c r="F381" i="5"/>
  <c r="F380" i="5"/>
  <c r="F379" i="5"/>
  <c r="F378" i="5"/>
  <c r="F377" i="5"/>
  <c r="F376" i="5"/>
  <c r="F375" i="5"/>
  <c r="F374" i="5"/>
  <c r="F373" i="5"/>
  <c r="F372" i="5"/>
  <c r="F371" i="5"/>
  <c r="F370" i="5"/>
  <c r="F369" i="5"/>
  <c r="F368" i="5"/>
  <c r="F367" i="5"/>
  <c r="F366" i="5"/>
  <c r="F365" i="5"/>
  <c r="F364" i="5"/>
  <c r="F363" i="5"/>
  <c r="F362" i="5"/>
  <c r="F361" i="5"/>
  <c r="F360" i="5"/>
  <c r="F359" i="5"/>
  <c r="F358" i="5"/>
  <c r="F357" i="5"/>
  <c r="F356" i="5"/>
  <c r="F355" i="5"/>
  <c r="F354" i="5"/>
  <c r="F353" i="5"/>
  <c r="F352" i="5"/>
  <c r="F351" i="5"/>
  <c r="F350" i="5"/>
  <c r="F349" i="5"/>
  <c r="F348" i="5"/>
  <c r="F347" i="5"/>
  <c r="F346" i="5"/>
  <c r="F345" i="5"/>
  <c r="F344" i="5"/>
  <c r="F343" i="5"/>
  <c r="F342" i="5"/>
  <c r="F341" i="5"/>
  <c r="F340" i="5"/>
  <c r="F339" i="5"/>
  <c r="F338" i="5"/>
  <c r="F337" i="5"/>
  <c r="F336" i="5"/>
  <c r="F335" i="5"/>
  <c r="F334" i="5"/>
  <c r="F333" i="5"/>
  <c r="F332" i="5"/>
  <c r="F331" i="5"/>
  <c r="F330" i="5"/>
  <c r="F329" i="5"/>
  <c r="F328" i="5"/>
  <c r="F327" i="5"/>
  <c r="F326" i="5"/>
  <c r="F325" i="5"/>
  <c r="F324" i="5"/>
  <c r="F323" i="5"/>
  <c r="F322" i="5"/>
  <c r="F321" i="5"/>
  <c r="F320" i="5"/>
  <c r="F319" i="5"/>
  <c r="F318" i="5"/>
  <c r="F317" i="5"/>
  <c r="F316" i="5"/>
  <c r="F315" i="5"/>
  <c r="F314" i="5"/>
  <c r="F313" i="5"/>
  <c r="F312" i="5"/>
  <c r="F311" i="5"/>
  <c r="F310" i="5"/>
  <c r="F309" i="5"/>
  <c r="F308" i="5"/>
  <c r="F307" i="5"/>
  <c r="F306" i="5"/>
  <c r="F305" i="5"/>
  <c r="F304" i="5"/>
  <c r="F303" i="5"/>
  <c r="F302" i="5"/>
  <c r="F301" i="5"/>
  <c r="F300" i="5"/>
  <c r="F299" i="5"/>
  <c r="F298" i="5"/>
  <c r="F297" i="5"/>
  <c r="F296" i="5"/>
  <c r="F295" i="5"/>
  <c r="F294" i="5"/>
  <c r="F293" i="5"/>
  <c r="F292" i="5"/>
  <c r="F291" i="5"/>
  <c r="F290" i="5"/>
  <c r="F289" i="5"/>
  <c r="F288" i="5"/>
  <c r="F287" i="5"/>
  <c r="F286" i="5"/>
  <c r="F285" i="5"/>
  <c r="F284" i="5"/>
  <c r="F283" i="5"/>
  <c r="F282" i="5"/>
  <c r="F281" i="5"/>
  <c r="F280" i="5"/>
  <c r="F279" i="5"/>
  <c r="F278" i="5"/>
  <c r="F277" i="5"/>
  <c r="F276" i="5"/>
  <c r="F275" i="5"/>
  <c r="F274" i="5"/>
  <c r="F273" i="5"/>
  <c r="F272" i="5"/>
  <c r="F271" i="5"/>
  <c r="F270" i="5"/>
  <c r="F269" i="5"/>
  <c r="F268" i="5"/>
  <c r="F267" i="5"/>
  <c r="F266" i="5"/>
  <c r="F265" i="5"/>
  <c r="F264" i="5"/>
  <c r="F263" i="5"/>
  <c r="F262" i="5"/>
  <c r="F261" i="5"/>
  <c r="F260" i="5"/>
  <c r="F259" i="5"/>
  <c r="F258" i="5"/>
  <c r="F257" i="5"/>
  <c r="F256" i="5"/>
  <c r="F255" i="5"/>
  <c r="F254" i="5"/>
  <c r="F253" i="5"/>
  <c r="F252" i="5"/>
  <c r="F251" i="5"/>
  <c r="F250" i="5"/>
  <c r="F249" i="5"/>
  <c r="F248" i="5"/>
  <c r="F247" i="5"/>
  <c r="F246" i="5"/>
  <c r="F245" i="5"/>
  <c r="F244" i="5"/>
  <c r="F243" i="5"/>
  <c r="F242" i="5"/>
  <c r="F241" i="5"/>
  <c r="F240" i="5"/>
  <c r="F239" i="5"/>
  <c r="F238" i="5"/>
  <c r="F237" i="5"/>
  <c r="F236" i="5"/>
  <c r="F235" i="5"/>
  <c r="F234" i="5"/>
  <c r="F233" i="5"/>
  <c r="F232" i="5"/>
  <c r="F231" i="5"/>
  <c r="F230" i="5"/>
  <c r="F229" i="5"/>
  <c r="F228" i="5"/>
  <c r="F227" i="5"/>
  <c r="F226" i="5"/>
  <c r="F225" i="5"/>
  <c r="F224" i="5"/>
  <c r="F223" i="5"/>
  <c r="F222" i="5"/>
  <c r="F221" i="5"/>
  <c r="F220" i="5"/>
  <c r="F219" i="5"/>
  <c r="F218" i="5"/>
  <c r="F217" i="5"/>
  <c r="F216" i="5"/>
  <c r="F215" i="5"/>
  <c r="F214" i="5"/>
  <c r="F213" i="5"/>
  <c r="F212" i="5"/>
  <c r="F211" i="5"/>
  <c r="F210" i="5"/>
  <c r="F209" i="5"/>
  <c r="F208" i="5"/>
  <c r="F207" i="5"/>
  <c r="F206" i="5"/>
  <c r="F205" i="5"/>
  <c r="F204" i="5"/>
  <c r="F203" i="5"/>
  <c r="F202" i="5"/>
  <c r="F201" i="5"/>
  <c r="F200" i="5"/>
  <c r="F199" i="5"/>
  <c r="F198" i="5"/>
  <c r="F197" i="5"/>
  <c r="F196" i="5"/>
  <c r="F195" i="5"/>
  <c r="F194" i="5"/>
  <c r="F193" i="5"/>
  <c r="F192" i="5"/>
  <c r="F191" i="5"/>
  <c r="F190" i="5"/>
  <c r="F189" i="5"/>
  <c r="F188" i="5"/>
  <c r="F187" i="5"/>
  <c r="F186" i="5"/>
  <c r="F185" i="5"/>
  <c r="F184" i="5"/>
  <c r="F183" i="5"/>
  <c r="F182" i="5"/>
  <c r="F181" i="5"/>
  <c r="F180" i="5"/>
  <c r="F179" i="5"/>
  <c r="F178" i="5"/>
  <c r="F177" i="5"/>
  <c r="F176" i="5"/>
  <c r="F175" i="5"/>
  <c r="F174" i="5"/>
  <c r="F173" i="5"/>
  <c r="F172" i="5"/>
  <c r="F171" i="5"/>
  <c r="F170" i="5"/>
  <c r="F169" i="5"/>
  <c r="F168" i="5"/>
  <c r="F167" i="5"/>
  <c r="F166" i="5"/>
  <c r="F165" i="5"/>
  <c r="F164" i="5"/>
  <c r="F163" i="5"/>
  <c r="F162" i="5"/>
  <c r="F161" i="5"/>
  <c r="F160" i="5"/>
  <c r="F159" i="5"/>
  <c r="F158" i="5"/>
  <c r="F157" i="5"/>
  <c r="F156" i="5"/>
  <c r="F155" i="5"/>
  <c r="F154" i="5"/>
  <c r="F153" i="5"/>
  <c r="F152" i="5"/>
  <c r="F151" i="5"/>
  <c r="F150" i="5"/>
  <c r="F149" i="5"/>
  <c r="F148" i="5"/>
  <c r="F147" i="5"/>
  <c r="F146" i="5"/>
  <c r="F145" i="5"/>
  <c r="F144" i="5"/>
  <c r="F143" i="5"/>
  <c r="F142" i="5"/>
  <c r="F141" i="5"/>
  <c r="F140" i="5"/>
  <c r="F139" i="5"/>
  <c r="F138" i="5"/>
  <c r="F137" i="5"/>
  <c r="F136" i="5"/>
  <c r="F135" i="5"/>
  <c r="F134" i="5"/>
  <c r="F133" i="5"/>
  <c r="F132" i="5"/>
  <c r="F131" i="5"/>
  <c r="F130" i="5"/>
  <c r="F129" i="5"/>
  <c r="F128" i="5"/>
  <c r="F127" i="5"/>
  <c r="F126" i="5"/>
  <c r="F125" i="5"/>
  <c r="F124" i="5"/>
  <c r="F123" i="5"/>
  <c r="F122" i="5"/>
  <c r="F121" i="5"/>
  <c r="F120" i="5"/>
  <c r="F119" i="5"/>
  <c r="F118" i="5"/>
  <c r="F117" i="5"/>
  <c r="F116" i="5"/>
  <c r="F115" i="5"/>
  <c r="F114" i="5"/>
  <c r="F113" i="5"/>
  <c r="F112" i="5"/>
  <c r="F111" i="5"/>
  <c r="F110" i="5"/>
  <c r="F109" i="5"/>
  <c r="F108" i="5"/>
  <c r="F107" i="5"/>
  <c r="F106" i="5"/>
  <c r="F105" i="5"/>
  <c r="F104" i="5"/>
  <c r="F103" i="5"/>
  <c r="F102" i="5"/>
  <c r="F101" i="5"/>
  <c r="F100" i="5"/>
  <c r="F99" i="5"/>
  <c r="F98" i="5"/>
  <c r="F97" i="5"/>
  <c r="F96" i="5"/>
  <c r="F95" i="5"/>
  <c r="F94" i="5"/>
  <c r="F93" i="5"/>
  <c r="F92" i="5"/>
  <c r="F91" i="5"/>
  <c r="F90" i="5"/>
  <c r="F89" i="5"/>
  <c r="F88" i="5"/>
  <c r="F87" i="5"/>
  <c r="F86" i="5"/>
  <c r="F85" i="5"/>
  <c r="F84" i="5"/>
  <c r="F83" i="5"/>
  <c r="F82" i="5"/>
  <c r="F81" i="5"/>
  <c r="F80" i="5"/>
  <c r="F79" i="5"/>
  <c r="F78" i="5"/>
  <c r="F77" i="5"/>
  <c r="F76" i="5"/>
  <c r="F75" i="5"/>
  <c r="F74" i="5"/>
  <c r="F73" i="5"/>
  <c r="F72" i="5"/>
  <c r="F71" i="5"/>
  <c r="F70" i="5"/>
  <c r="F69" i="5"/>
  <c r="F68" i="5"/>
  <c r="F67" i="5"/>
  <c r="F66" i="5"/>
  <c r="F65" i="5"/>
  <c r="F64" i="5"/>
  <c r="F63" i="5"/>
  <c r="F62" i="5"/>
  <c r="F61" i="5"/>
  <c r="F60" i="5"/>
  <c r="F59" i="5"/>
  <c r="F58" i="5"/>
  <c r="F57" i="5"/>
  <c r="F56" i="5"/>
  <c r="F55" i="5"/>
  <c r="F54" i="5"/>
  <c r="F53" i="5"/>
  <c r="F52" i="5"/>
  <c r="F51" i="5"/>
  <c r="F50" i="5"/>
  <c r="F49" i="5"/>
  <c r="F48" i="5"/>
  <c r="F47" i="5"/>
  <c r="F46" i="5"/>
  <c r="F45" i="5"/>
  <c r="F44" i="5"/>
  <c r="F43" i="5"/>
  <c r="F42" i="5"/>
  <c r="F41" i="5"/>
  <c r="F40" i="5"/>
  <c r="F39" i="5"/>
  <c r="F38" i="5"/>
  <c r="F37" i="5"/>
  <c r="F36" i="5"/>
  <c r="F35" i="5"/>
  <c r="F34" i="5"/>
  <c r="F33" i="5"/>
  <c r="F32" i="5"/>
  <c r="F31" i="5"/>
  <c r="F30" i="5"/>
  <c r="F29" i="5"/>
  <c r="F28" i="5"/>
  <c r="F27" i="5"/>
  <c r="F26" i="5"/>
  <c r="F25" i="5"/>
  <c r="F24" i="5"/>
  <c r="F23" i="5"/>
  <c r="F22" i="5"/>
  <c r="F21" i="5"/>
  <c r="F20" i="5"/>
  <c r="F19" i="5"/>
  <c r="F18" i="5"/>
  <c r="F17" i="5"/>
  <c r="F16" i="5"/>
  <c r="F15" i="5"/>
  <c r="F14" i="5"/>
  <c r="F13" i="5"/>
  <c r="F12" i="5"/>
  <c r="F11" i="5"/>
  <c r="F10" i="5"/>
  <c r="F9" i="5"/>
  <c r="F8" i="5"/>
  <c r="F7" i="5"/>
  <c r="F6" i="5"/>
  <c r="F5" i="5"/>
  <c r="F4" i="5"/>
</calcChain>
</file>

<file path=xl/sharedStrings.xml><?xml version="1.0" encoding="utf-8"?>
<sst xmlns="http://schemas.openxmlformats.org/spreadsheetml/2006/main" count="38602" uniqueCount="3038">
  <si>
    <t>Response ID</t>
  </si>
  <si>
    <t>Respondent Organisation</t>
  </si>
  <si>
    <t>Agent Name</t>
  </si>
  <si>
    <t>Link to this response</t>
  </si>
  <si>
    <t/>
  </si>
  <si>
    <t>https://strategicplanning.horsham.gov.uk/Regulation_19_Local_Plan/showUserAnswers?qid=9331459&amp;voteID=1183548</t>
  </si>
  <si>
    <t>CAGNE</t>
  </si>
  <si>
    <t>https://strategicplanning.horsham.gov.uk/Regulation_19_Local_Plan/showUserAnswers?qid=9331459&amp;voteID=1183555</t>
  </si>
  <si>
    <t>https://strategicplanning.horsham.gov.uk/Regulation_19_Local_Plan/showUserAnswers?qid=9331459&amp;voteID=1183930</t>
  </si>
  <si>
    <t>https://strategicplanning.horsham.gov.uk/Regulation_19_Local_Plan/showUserAnswers?qid=9331459&amp;voteID=1183954</t>
  </si>
  <si>
    <t>Processmatters2</t>
  </si>
  <si>
    <t>https://strategicplanning.horsham.gov.uk/Regulation_19_Local_Plan/showUserAnswers?qid=9331459&amp;voteID=1184340</t>
  </si>
  <si>
    <t>https://strategicplanning.horsham.gov.uk/Regulation_19_Local_Plan/showUserAnswers?qid=9331459&amp;voteID=1184348</t>
  </si>
  <si>
    <t>https://strategicplanning.horsham.gov.uk/Regulation_19_Local_Plan/showUserAnswers?qid=9331459&amp;voteID=1184455</t>
  </si>
  <si>
    <t>https://strategicplanning.horsham.gov.uk/Regulation_19_Local_Plan/showUserAnswers?qid=9331459&amp;voteID=1184462</t>
  </si>
  <si>
    <t>https://strategicplanning.horsham.gov.uk/Regulation_19_Local_Plan/showUserAnswers?qid=9331459&amp;voteID=1184957</t>
  </si>
  <si>
    <t>https://strategicplanning.horsham.gov.uk/Regulation_19_Local_Plan/showUserAnswers?qid=9331459&amp;voteID=1185183</t>
  </si>
  <si>
    <t>https://strategicplanning.horsham.gov.uk/Regulation_19_Local_Plan/showUserAnswers?qid=9331459&amp;voteID=1185237</t>
  </si>
  <si>
    <t>https://strategicplanning.horsham.gov.uk/Regulation_19_Local_Plan/showUserAnswers?qid=9331459&amp;voteID=1185250</t>
  </si>
  <si>
    <t>https://strategicplanning.horsham.gov.uk/Regulation_19_Local_Plan/showUserAnswers?qid=9331459&amp;voteID=1185292</t>
  </si>
  <si>
    <t>West Grinstead Parish Council Neighbourhood Plan Working Group</t>
  </si>
  <si>
    <t>https://strategicplanning.horsham.gov.uk/Regulation_19_Local_Plan/showUserAnswers?qid=9331459&amp;voteID=1185328</t>
  </si>
  <si>
    <t>https://strategicplanning.horsham.gov.uk/Regulation_19_Local_Plan/showUserAnswers?qid=9331459&amp;voteID=1185407</t>
  </si>
  <si>
    <t>https://strategicplanning.horsham.gov.uk/Regulation_19_Local_Plan/showUserAnswers?qid=9331459&amp;voteID=1185420</t>
  </si>
  <si>
    <t>Warnham</t>
  </si>
  <si>
    <t>https://strategicplanning.horsham.gov.uk/Regulation_19_Local_Plan/showUserAnswers?qid=9331459&amp;voteID=1185425</t>
  </si>
  <si>
    <t>Ian Mulcahy</t>
  </si>
  <si>
    <t>https://strategicplanning.horsham.gov.uk/Regulation_19_Local_Plan/showUserAnswers?qid=9331459&amp;voteID=1185444</t>
  </si>
  <si>
    <t>https://strategicplanning.horsham.gov.uk/Regulation_19_Local_Plan/showUserAnswers?qid=9331459&amp;voteID=1185468</t>
  </si>
  <si>
    <t>https://strategicplanning.horsham.gov.uk/Regulation_19_Local_Plan/showUserAnswers?qid=9331459&amp;voteID=1185562</t>
  </si>
  <si>
    <t>https://strategicplanning.horsham.gov.uk/Regulation_19_Local_Plan/showUserAnswers?qid=9331459&amp;voteID=1185641</t>
  </si>
  <si>
    <t>n/a</t>
  </si>
  <si>
    <t>https://strategicplanning.horsham.gov.uk/Regulation_19_Local_Plan/showUserAnswers?qid=9331459&amp;voteID=1185679</t>
  </si>
  <si>
    <t>https://strategicplanning.horsham.gov.uk/Regulation_19_Local_Plan/showUserAnswers?qid=9331459&amp;voteID=1185719</t>
  </si>
  <si>
    <t>https://strategicplanning.horsham.gov.uk/Regulation_19_Local_Plan/showUserAnswers?qid=9331459&amp;voteID=1185723</t>
  </si>
  <si>
    <t>https://strategicplanning.horsham.gov.uk/Regulation_19_Local_Plan/showUserAnswers?qid=9331459&amp;voteID=1185733</t>
  </si>
  <si>
    <t>https://strategicplanning.horsham.gov.uk/Regulation_19_Local_Plan/showUserAnswers?qid=9331459&amp;voteID=1185742</t>
  </si>
  <si>
    <t>https://strategicplanning.horsham.gov.uk/Regulation_19_Local_Plan/showUserAnswers?qid=9331459&amp;voteID=1185746</t>
  </si>
  <si>
    <t>https://strategicplanning.horsham.gov.uk/Regulation_19_Local_Plan/showUserAnswers?qid=9331459&amp;voteID=1185779</t>
  </si>
  <si>
    <t>https://strategicplanning.horsham.gov.uk/Regulation_19_Local_Plan/showUserAnswers?qid=9331459&amp;voteID=1185798</t>
  </si>
  <si>
    <t>https://strategicplanning.horsham.gov.uk/Regulation_19_Local_Plan/showUserAnswers?qid=9331459&amp;voteID=1185803</t>
  </si>
  <si>
    <t>https://strategicplanning.horsham.gov.uk/Regulation_19_Local_Plan/showUserAnswers?qid=9331459&amp;voteID=1185804</t>
  </si>
  <si>
    <t>https://strategicplanning.horsham.gov.uk/Regulation_19_Local_Plan/showUserAnswers?qid=9331459&amp;voteID=1185890</t>
  </si>
  <si>
    <t>https://strategicplanning.horsham.gov.uk/Regulation_19_Local_Plan/showUserAnswers?qid=9331459&amp;voteID=1185973</t>
  </si>
  <si>
    <t>https://strategicplanning.horsham.gov.uk/Regulation_19_Local_Plan/showUserAnswers?qid=9331459&amp;voteID=1185985</t>
  </si>
  <si>
    <t>https://strategicplanning.horsham.gov.uk/Regulation_19_Local_Plan/showUserAnswers?qid=9331459&amp;voteID=1186034</t>
  </si>
  <si>
    <t>https://strategicplanning.horsham.gov.uk/Regulation_19_Local_Plan/showUserAnswers?qid=9331459&amp;voteID=1186039</t>
  </si>
  <si>
    <t>https://strategicplanning.horsham.gov.uk/Regulation_19_Local_Plan/showUserAnswers?qid=9331459&amp;voteID=1186045</t>
  </si>
  <si>
    <t>https://strategicplanning.horsham.gov.uk/Regulation_19_Local_Plan/showUserAnswers?qid=9331459&amp;voteID=1186061</t>
  </si>
  <si>
    <t>https://strategicplanning.horsham.gov.uk/Regulation_19_Local_Plan/showUserAnswers?qid=9331459&amp;voteID=1186100</t>
  </si>
  <si>
    <t>https://strategicplanning.horsham.gov.uk/Regulation_19_Local_Plan/showUserAnswers?qid=9331459&amp;voteID=1186103</t>
  </si>
  <si>
    <t>https://strategicplanning.horsham.gov.uk/Regulation_19_Local_Plan/showUserAnswers?qid=9331459&amp;voteID=1186105</t>
  </si>
  <si>
    <t>https://strategicplanning.horsham.gov.uk/Regulation_19_Local_Plan/showUserAnswers?qid=9331459&amp;voteID=1186108</t>
  </si>
  <si>
    <t>https://strategicplanning.horsham.gov.uk/Regulation_19_Local_Plan/showUserAnswers?qid=9331459&amp;voteID=1186130</t>
  </si>
  <si>
    <t>https://strategicplanning.horsham.gov.uk/Regulation_19_Local_Plan/showUserAnswers?qid=9331459&amp;voteID=1186146</t>
  </si>
  <si>
    <t>https://strategicplanning.horsham.gov.uk/Regulation_19_Local_Plan/showUserAnswers?qid=9331459&amp;voteID=1186174</t>
  </si>
  <si>
    <t>https://strategicplanning.horsham.gov.uk/Regulation_19_Local_Plan/showUserAnswers?qid=9331459&amp;voteID=1186189</t>
  </si>
  <si>
    <t>https://strategicplanning.horsham.gov.uk/Regulation_19_Local_Plan/showUserAnswers?qid=9331459&amp;voteID=1186220</t>
  </si>
  <si>
    <t>https://strategicplanning.horsham.gov.uk/Regulation_19_Local_Plan/showUserAnswers?qid=9331459&amp;voteID=1186243</t>
  </si>
  <si>
    <t>https://strategicplanning.horsham.gov.uk/Regulation_19_Local_Plan/showUserAnswers?qid=9331459&amp;voteID=1186334</t>
  </si>
  <si>
    <t>https://strategicplanning.horsham.gov.uk/Regulation_19_Local_Plan/showUserAnswers?qid=9331459&amp;voteID=1186336</t>
  </si>
  <si>
    <t>https://strategicplanning.horsham.gov.uk/Regulation_19_Local_Plan/showUserAnswers?qid=9331459&amp;voteID=1186357</t>
  </si>
  <si>
    <t>https://strategicplanning.horsham.gov.uk/Regulation_19_Local_Plan/showUserAnswers?qid=9331459&amp;voteID=1186376</t>
  </si>
  <si>
    <t>https://strategicplanning.horsham.gov.uk/Regulation_19_Local_Plan/showUserAnswers?qid=9331459&amp;voteID=1186392</t>
  </si>
  <si>
    <t>https://strategicplanning.horsham.gov.uk/Regulation_19_Local_Plan/showUserAnswers?qid=9331459&amp;voteID=1186420</t>
  </si>
  <si>
    <t>https://strategicplanning.horsham.gov.uk/Regulation_19_Local_Plan/showUserAnswers?qid=9331459&amp;voteID=1186447</t>
  </si>
  <si>
    <t>https://strategicplanning.horsham.gov.uk/Regulation_19_Local_Plan/showUserAnswers?qid=9331459&amp;voteID=1186466</t>
  </si>
  <si>
    <t>https://strategicplanning.horsham.gov.uk/Regulation_19_Local_Plan/showUserAnswers?qid=9331459&amp;voteID=1186473</t>
  </si>
  <si>
    <t>https://strategicplanning.horsham.gov.uk/Regulation_19_Local_Plan/showUserAnswers?qid=9331459&amp;voteID=1186479</t>
  </si>
  <si>
    <t>https://strategicplanning.horsham.gov.uk/Regulation_19_Local_Plan/showUserAnswers?qid=9331459&amp;voteID=1186485</t>
  </si>
  <si>
    <t>https://strategicplanning.horsham.gov.uk/Regulation_19_Local_Plan/showUserAnswers?qid=9331459&amp;voteID=1186493</t>
  </si>
  <si>
    <t>https://strategicplanning.horsham.gov.uk/Regulation_19_Local_Plan/showUserAnswers?qid=9331459&amp;voteID=1186498</t>
  </si>
  <si>
    <t>RSPS Consultants</t>
  </si>
  <si>
    <t>https://strategicplanning.horsham.gov.uk/Regulation_19_Local_Plan/showUserAnswers?qid=9331459&amp;voteID=1186506</t>
  </si>
  <si>
    <t>https://strategicplanning.horsham.gov.uk/Regulation_19_Local_Plan/showUserAnswers?qid=9331459&amp;voteID=1186582</t>
  </si>
  <si>
    <t>https://strategicplanning.horsham.gov.uk/Regulation_19_Local_Plan/showUserAnswers?qid=9331459&amp;voteID=1186628</t>
  </si>
  <si>
    <t>https://strategicplanning.horsham.gov.uk/Regulation_19_Local_Plan/showUserAnswers?qid=9331459&amp;voteID=1186648</t>
  </si>
  <si>
    <t>https://strategicplanning.horsham.gov.uk/Regulation_19_Local_Plan/showUserAnswers?qid=9331459&amp;voteID=1186680</t>
  </si>
  <si>
    <t>https://strategicplanning.horsham.gov.uk/Regulation_19_Local_Plan/showUserAnswers?qid=9331459&amp;voteID=1186690</t>
  </si>
  <si>
    <t>https://strategicplanning.horsham.gov.uk/Regulation_19_Local_Plan/showUserAnswers?qid=9331459&amp;voteID=1186709</t>
  </si>
  <si>
    <t>https://strategicplanning.horsham.gov.uk/Regulation_19_Local_Plan/showUserAnswers?qid=9331459&amp;voteID=1186804</t>
  </si>
  <si>
    <t>https://strategicplanning.horsham.gov.uk/Regulation_19_Local_Plan/showUserAnswers?qid=9331459&amp;voteID=1186829</t>
  </si>
  <si>
    <t>https://strategicplanning.horsham.gov.uk/Regulation_19_Local_Plan/showUserAnswers?qid=9331459&amp;voteID=1186832</t>
  </si>
  <si>
    <t>https://strategicplanning.horsham.gov.uk/Regulation_19_Local_Plan/showUserAnswers?qid=9331459&amp;voteID=1186869</t>
  </si>
  <si>
    <t>https://strategicplanning.horsham.gov.uk/Regulation_19_Local_Plan/showUserAnswers?qid=9331459&amp;voteID=1186877</t>
  </si>
  <si>
    <t>https://strategicplanning.horsham.gov.uk/Regulation_19_Local_Plan/showUserAnswers?qid=9331459&amp;voteID=1186881</t>
  </si>
  <si>
    <t>https://strategicplanning.horsham.gov.uk/Regulation_19_Local_Plan/showUserAnswers?qid=9331459&amp;voteID=1186895</t>
  </si>
  <si>
    <t>https://strategicplanning.horsham.gov.uk/Regulation_19_Local_Plan/showUserAnswers?qid=9331459&amp;voteID=1186918</t>
  </si>
  <si>
    <t>https://strategicplanning.horsham.gov.uk/Regulation_19_Local_Plan/showUserAnswers?qid=9331459&amp;voteID=1186919</t>
  </si>
  <si>
    <t>https://strategicplanning.horsham.gov.uk/Regulation_19_Local_Plan/showUserAnswers?qid=9331459&amp;voteID=1186947</t>
  </si>
  <si>
    <t>Save Rural Southwater</t>
  </si>
  <si>
    <t>https://strategicplanning.horsham.gov.uk/Regulation_19_Local_Plan/showUserAnswers?qid=9331459&amp;voteID=1186954</t>
  </si>
  <si>
    <t>https://strategicplanning.horsham.gov.uk/Regulation_19_Local_Plan/showUserAnswers?qid=9331459&amp;voteID=1186961</t>
  </si>
  <si>
    <t>https://strategicplanning.horsham.gov.uk/Regulation_19_Local_Plan/showUserAnswers?qid=9331459&amp;voteID=1186962</t>
  </si>
  <si>
    <t>https://strategicplanning.horsham.gov.uk/Regulation_19_Local_Plan/showUserAnswers?qid=9331459&amp;voteID=1187152</t>
  </si>
  <si>
    <t>https://strategicplanning.horsham.gov.uk/Regulation_19_Local_Plan/showUserAnswers?qid=9331459&amp;voteID=1187158</t>
  </si>
  <si>
    <t>https://strategicplanning.horsham.gov.uk/Regulation_19_Local_Plan/showUserAnswers?qid=9331459&amp;voteID=1187169</t>
  </si>
  <si>
    <t>https://strategicplanning.horsham.gov.uk/Regulation_19_Local_Plan/showUserAnswers?qid=9331459&amp;voteID=1187175</t>
  </si>
  <si>
    <t>https://strategicplanning.horsham.gov.uk/Regulation_19_Local_Plan/showUserAnswers?qid=9331459&amp;voteID=1187177</t>
  </si>
  <si>
    <t>https://strategicplanning.horsham.gov.uk/Regulation_19_Local_Plan/showUserAnswers?qid=9331459&amp;voteID=1187188</t>
  </si>
  <si>
    <t>Ifield Society</t>
  </si>
  <si>
    <t>https://strategicplanning.horsham.gov.uk/Regulation_19_Local_Plan/showUserAnswers?qid=9331459&amp;voteID=1187258</t>
  </si>
  <si>
    <t>https://strategicplanning.horsham.gov.uk/Regulation_19_Local_Plan/showUserAnswers?qid=9331459&amp;voteID=1187283</t>
  </si>
  <si>
    <t>Arthurs Planning and Development</t>
  </si>
  <si>
    <t>https://strategicplanning.horsham.gov.uk/Regulation_19_Local_Plan/showUserAnswers?qid=9331459&amp;voteID=1187294</t>
  </si>
  <si>
    <t>https://strategicplanning.horsham.gov.uk/Regulation_19_Local_Plan/showUserAnswers?qid=9331459&amp;voteID=1187317</t>
  </si>
  <si>
    <t>https://strategicplanning.horsham.gov.uk/Regulation_19_Local_Plan/showUserAnswers?qid=9331459&amp;voteID=1187456</t>
  </si>
  <si>
    <t>https://strategicplanning.horsham.gov.uk/Regulation_19_Local_Plan/showUserAnswers?qid=9331459&amp;voteID=1187466</t>
  </si>
  <si>
    <t>https://strategicplanning.horsham.gov.uk/Regulation_19_Local_Plan/showUserAnswers?qid=9331459&amp;voteID=1187471</t>
  </si>
  <si>
    <t>https://strategicplanning.horsham.gov.uk/Regulation_19_Local_Plan/showUserAnswers?qid=9331459&amp;voteID=1187472</t>
  </si>
  <si>
    <t>https://strategicplanning.horsham.gov.uk/Regulation_19_Local_Plan/showUserAnswers?qid=9331459&amp;voteID=1187476</t>
  </si>
  <si>
    <t>https://strategicplanning.horsham.gov.uk/Regulation_19_Local_Plan/showUserAnswers?qid=9331459&amp;voteID=1187481</t>
  </si>
  <si>
    <t>https://strategicplanning.horsham.gov.uk/Regulation_19_Local_Plan/showUserAnswers?qid=9331459&amp;voteID=1187487</t>
  </si>
  <si>
    <t>https://strategicplanning.horsham.gov.uk/Regulation_19_Local_Plan/showUserAnswers?qid=9331459&amp;voteID=1187491</t>
  </si>
  <si>
    <t>https://strategicplanning.horsham.gov.uk/Regulation_19_Local_Plan/showUserAnswers?qid=9331459&amp;voteID=1187499</t>
  </si>
  <si>
    <t>PROwe Planning Solutions</t>
  </si>
  <si>
    <t>https://strategicplanning.horsham.gov.uk/Regulation_19_Local_Plan/showUserAnswers?qid=9331459&amp;voteID=1187533</t>
  </si>
  <si>
    <t>https://strategicplanning.horsham.gov.uk/Regulation_19_Local_Plan/showUserAnswers?qid=9331459&amp;voteID=1187537</t>
  </si>
  <si>
    <t>https://strategicplanning.horsham.gov.uk/Regulation_19_Local_Plan/showUserAnswers?qid=9331459&amp;voteID=1187554</t>
  </si>
  <si>
    <t>https://strategicplanning.horsham.gov.uk/Regulation_19_Local_Plan/showUserAnswers?qid=9331459&amp;voteID=1187575</t>
  </si>
  <si>
    <t>https://strategicplanning.horsham.gov.uk/Regulation_19_Local_Plan/showUserAnswers?qid=9331459&amp;voteID=1187611</t>
  </si>
  <si>
    <t>https://strategicplanning.horsham.gov.uk/Regulation_19_Local_Plan/showUserAnswers?qid=9331459&amp;voteID=1187618</t>
  </si>
  <si>
    <t>https://strategicplanning.horsham.gov.uk/Regulation_19_Local_Plan/showUserAnswers?qid=9331459&amp;voteID=1187620</t>
  </si>
  <si>
    <t>https://strategicplanning.horsham.gov.uk/Regulation_19_Local_Plan/showUserAnswers?qid=9331459&amp;voteID=1187675</t>
  </si>
  <si>
    <t>https://strategicplanning.horsham.gov.uk/Regulation_19_Local_Plan/showUserAnswers?qid=9331459&amp;voteID=1187678</t>
  </si>
  <si>
    <t>https://strategicplanning.horsham.gov.uk/Regulation_19_Local_Plan/showUserAnswers?qid=9331459&amp;voteID=1187692</t>
  </si>
  <si>
    <t>https://strategicplanning.horsham.gov.uk/Regulation_19_Local_Plan/showUserAnswers?qid=9331459&amp;voteID=1187754</t>
  </si>
  <si>
    <t>P</t>
  </si>
  <si>
    <t>https://strategicplanning.horsham.gov.uk/Regulation_19_Local_Plan/showUserAnswers?qid=9331459&amp;voteID=1187783</t>
  </si>
  <si>
    <t>https://strategicplanning.horsham.gov.uk/Regulation_19_Local_Plan/showUserAnswers?qid=9331459&amp;voteID=1187817</t>
  </si>
  <si>
    <t>https://strategicplanning.horsham.gov.uk/Regulation_19_Local_Plan/showUserAnswers?qid=9331459&amp;voteID=1187906</t>
  </si>
  <si>
    <t>https://strategicplanning.horsham.gov.uk/Regulation_19_Local_Plan/showUserAnswers?qid=9331459&amp;voteID=1187995</t>
  </si>
  <si>
    <t>https://strategicplanning.horsham.gov.uk/Regulation_19_Local_Plan/showUserAnswers?qid=9331459&amp;voteID=1188004</t>
  </si>
  <si>
    <t>https://strategicplanning.horsham.gov.uk/Regulation_19_Local_Plan/showUserAnswers?qid=9331459&amp;voteID=1188006</t>
  </si>
  <si>
    <t>https://strategicplanning.horsham.gov.uk/Regulation_19_Local_Plan/showUserAnswers?qid=9331459&amp;voteID=1188012</t>
  </si>
  <si>
    <t>https://strategicplanning.horsham.gov.uk/Regulation_19_Local_Plan/showUserAnswers?qid=9331459&amp;voteID=1188022</t>
  </si>
  <si>
    <t>https://strategicplanning.horsham.gov.uk/Regulation_19_Local_Plan/showUserAnswers?qid=9331459&amp;voteID=1188023</t>
  </si>
  <si>
    <t>GSA633</t>
  </si>
  <si>
    <t>https://strategicplanning.horsham.gov.uk/Regulation_19_Local_Plan/showUserAnswers?qid=9331459&amp;voteID=1188025</t>
  </si>
  <si>
    <t>https://strategicplanning.horsham.gov.uk/Regulation_19_Local_Plan/showUserAnswers?qid=9331459&amp;voteID=1188027</t>
  </si>
  <si>
    <t>https://strategicplanning.horsham.gov.uk/Regulation_19_Local_Plan/showUserAnswers?qid=9331459&amp;voteID=1188032</t>
  </si>
  <si>
    <t>https://strategicplanning.horsham.gov.uk/Regulation_19_Local_Plan/showUserAnswers?qid=9331459&amp;voteID=1188036</t>
  </si>
  <si>
    <t>https://strategicplanning.horsham.gov.uk/Regulation_19_Local_Plan/showUserAnswers?qid=9331459&amp;voteID=1188040</t>
  </si>
  <si>
    <t>https://strategicplanning.horsham.gov.uk/Regulation_19_Local_Plan/showUserAnswers?qid=9331459&amp;voteID=1188043</t>
  </si>
  <si>
    <t>https://strategicplanning.horsham.gov.uk/Regulation_19_Local_Plan/showUserAnswers?qid=9331459&amp;voteID=1188053</t>
  </si>
  <si>
    <t>https://strategicplanning.horsham.gov.uk/Regulation_19_Local_Plan/showUserAnswers?qid=9331459&amp;voteID=1188151</t>
  </si>
  <si>
    <t>https://strategicplanning.horsham.gov.uk/Regulation_19_Local_Plan/showUserAnswers?qid=9331459&amp;voteID=1188161</t>
  </si>
  <si>
    <t>https://strategicplanning.horsham.gov.uk/Regulation_19_Local_Plan/showUserAnswers?qid=9331459&amp;voteID=1188165</t>
  </si>
  <si>
    <t>https://strategicplanning.horsham.gov.uk/Regulation_19_Local_Plan/showUserAnswers?qid=9331459&amp;voteID=1188170</t>
  </si>
  <si>
    <t>https://strategicplanning.horsham.gov.uk/Regulation_19_Local_Plan/showUserAnswers?qid=9331459&amp;voteID=1188171</t>
  </si>
  <si>
    <t>https://strategicplanning.horsham.gov.uk/Regulation_19_Local_Plan/showUserAnswers?qid=9331459&amp;voteID=1188203</t>
  </si>
  <si>
    <t>https://strategicplanning.horsham.gov.uk/Regulation_19_Local_Plan/showUserAnswers?qid=9331459&amp;voteID=1188212</t>
  </si>
  <si>
    <t>https://strategicplanning.horsham.gov.uk/Regulation_19_Local_Plan/showUserAnswers?qid=9331459&amp;voteID=1188214</t>
  </si>
  <si>
    <t>https://strategicplanning.horsham.gov.uk/Regulation_19_Local_Plan/showUserAnswers?qid=9331459&amp;voteID=1188241</t>
  </si>
  <si>
    <t>https://strategicplanning.horsham.gov.uk/Regulation_19_Local_Plan/showUserAnswers?qid=9331459&amp;voteID=1188248</t>
  </si>
  <si>
    <t>https://strategicplanning.horsham.gov.uk/Regulation_19_Local_Plan/showUserAnswers?qid=9331459&amp;voteID=1188260</t>
  </si>
  <si>
    <t>https://strategicplanning.horsham.gov.uk/Regulation_19_Local_Plan/showUserAnswers?qid=9331459&amp;voteID=1188261</t>
  </si>
  <si>
    <t>https://strategicplanning.horsham.gov.uk/Regulation_19_Local_Plan/showUserAnswers?qid=9331459&amp;voteID=1188272</t>
  </si>
  <si>
    <t>https://strategicplanning.horsham.gov.uk/Regulation_19_Local_Plan/showUserAnswers?qid=9331459&amp;voteID=1188279</t>
  </si>
  <si>
    <t>None</t>
  </si>
  <si>
    <t>https://strategicplanning.horsham.gov.uk/Regulation_19_Local_Plan/showUserAnswers?qid=9331459&amp;voteID=1188290</t>
  </si>
  <si>
    <t>https://strategicplanning.horsham.gov.uk/Regulation_19_Local_Plan/showUserAnswers?qid=9331459&amp;voteID=1188293</t>
  </si>
  <si>
    <t>https://strategicplanning.horsham.gov.uk/Regulation_19_Local_Plan/showUserAnswers?qid=9331459&amp;voteID=1188294</t>
  </si>
  <si>
    <t>https://strategicplanning.horsham.gov.uk/Regulation_19_Local_Plan/showUserAnswers?qid=9331459&amp;voteID=1188296</t>
  </si>
  <si>
    <t>https://strategicplanning.horsham.gov.uk/Regulation_19_Local_Plan/showUserAnswers?qid=9331459&amp;voteID=1188299</t>
  </si>
  <si>
    <t>https://strategicplanning.horsham.gov.uk/Regulation_19_Local_Plan/showUserAnswers?qid=9331459&amp;voteID=1188307</t>
  </si>
  <si>
    <t>https://strategicplanning.horsham.gov.uk/Regulation_19_Local_Plan/showUserAnswers?qid=9331459&amp;voteID=1188312</t>
  </si>
  <si>
    <t>https://strategicplanning.horsham.gov.uk/Regulation_19_Local_Plan/showUserAnswers?qid=9331459&amp;voteID=1188320</t>
  </si>
  <si>
    <t>https://strategicplanning.horsham.gov.uk/Regulation_19_Local_Plan/showUserAnswers?qid=9331459&amp;voteID=1188326</t>
  </si>
  <si>
    <t>https://strategicplanning.horsham.gov.uk/Regulation_19_Local_Plan/showUserAnswers?qid=9331459&amp;voteID=1188341</t>
  </si>
  <si>
    <t>https://strategicplanning.horsham.gov.uk/Regulation_19_Local_Plan/showUserAnswers?qid=9331459&amp;voteID=1188342</t>
  </si>
  <si>
    <t>https://strategicplanning.horsham.gov.uk/Regulation_19_Local_Plan/showUserAnswers?qid=9331459&amp;voteID=1188346</t>
  </si>
  <si>
    <t>https://strategicplanning.horsham.gov.uk/Regulation_19_Local_Plan/showUserAnswers?qid=9331459&amp;voteID=1188356</t>
  </si>
  <si>
    <t>https://strategicplanning.horsham.gov.uk/Regulation_19_Local_Plan/showUserAnswers?qid=9331459&amp;voteID=1188358</t>
  </si>
  <si>
    <t>https://strategicplanning.horsham.gov.uk/Regulation_19_Local_Plan/showUserAnswers?qid=9331459&amp;voteID=1188385</t>
  </si>
  <si>
    <t>https://strategicplanning.horsham.gov.uk/Regulation_19_Local_Plan/showUserAnswers?qid=9331459&amp;voteID=1188545</t>
  </si>
  <si>
    <t>https://strategicplanning.horsham.gov.uk/Regulation_19_Local_Plan/showUserAnswers?qid=9331459&amp;voteID=1188570</t>
  </si>
  <si>
    <t>https://strategicplanning.horsham.gov.uk/Regulation_19_Local_Plan/showUserAnswers?qid=9331459&amp;voteID=1188605</t>
  </si>
  <si>
    <t>https://strategicplanning.horsham.gov.uk/Regulation_19_Local_Plan/showUserAnswers?qid=9331459&amp;voteID=1188622</t>
  </si>
  <si>
    <t>https://strategicplanning.horsham.gov.uk/Regulation_19_Local_Plan/showUserAnswers?qid=9331459&amp;voteID=1188629</t>
  </si>
  <si>
    <t>https://strategicplanning.horsham.gov.uk/Regulation_19_Local_Plan/showUserAnswers?qid=9331459&amp;voteID=1188708</t>
  </si>
  <si>
    <t>https://strategicplanning.horsham.gov.uk/Regulation_19_Local_Plan/showUserAnswers?qid=9331459&amp;voteID=1188742</t>
  </si>
  <si>
    <t>https://strategicplanning.horsham.gov.uk/Regulation_19_Local_Plan/showUserAnswers?qid=9331459&amp;voteID=1188770</t>
  </si>
  <si>
    <t>Elaine Code</t>
  </si>
  <si>
    <t>https://strategicplanning.horsham.gov.uk/Regulation_19_Local_Plan/showUserAnswers?qid=9331459&amp;voteID=1188795</t>
  </si>
  <si>
    <t>https://strategicplanning.horsham.gov.uk/Regulation_19_Local_Plan/showUserAnswers?qid=9331459&amp;voteID=1188853</t>
  </si>
  <si>
    <t>https://strategicplanning.horsham.gov.uk/Regulation_19_Local_Plan/showUserAnswers?qid=9331459&amp;voteID=1188863</t>
  </si>
  <si>
    <t>https://strategicplanning.horsham.gov.uk/Regulation_19_Local_Plan/showUserAnswers?qid=9331459&amp;voteID=1188876</t>
  </si>
  <si>
    <t>https://strategicplanning.horsham.gov.uk/Regulation_19_Local_Plan/showUserAnswers?qid=9331459&amp;voteID=1188881</t>
  </si>
  <si>
    <t>https://strategicplanning.horsham.gov.uk/Regulation_19_Local_Plan/showUserAnswers?qid=9331459&amp;voteID=1188882</t>
  </si>
  <si>
    <t>https://strategicplanning.horsham.gov.uk/Regulation_19_Local_Plan/showUserAnswers?qid=9331459&amp;voteID=1188885</t>
  </si>
  <si>
    <t>https://strategicplanning.horsham.gov.uk/Regulation_19_Local_Plan/showUserAnswers?qid=9331459&amp;voteID=1188887</t>
  </si>
  <si>
    <t>https://strategicplanning.horsham.gov.uk/Regulation_19_Local_Plan/showUserAnswers?qid=9331459&amp;voteID=1188890</t>
  </si>
  <si>
    <t>https://strategicplanning.horsham.gov.uk/Regulation_19_Local_Plan/showUserAnswers?qid=9331459&amp;voteID=1188934</t>
  </si>
  <si>
    <t>https://strategicplanning.horsham.gov.uk/Regulation_19_Local_Plan/showUserAnswers?qid=9331459&amp;voteID=1188938</t>
  </si>
  <si>
    <t>https://strategicplanning.horsham.gov.uk/Regulation_19_Local_Plan/showUserAnswers?qid=9331459&amp;voteID=1188950</t>
  </si>
  <si>
    <t>https://strategicplanning.horsham.gov.uk/Regulation_19_Local_Plan/showUserAnswers?qid=9331459&amp;voteID=1188959</t>
  </si>
  <si>
    <t>https://strategicplanning.horsham.gov.uk/Regulation_19_Local_Plan/showUserAnswers?qid=9331459&amp;voteID=1188991</t>
  </si>
  <si>
    <t>https://strategicplanning.horsham.gov.uk/Regulation_19_Local_Plan/showUserAnswers?qid=9331459&amp;voteID=1188997</t>
  </si>
  <si>
    <t>https://strategicplanning.horsham.gov.uk/Regulation_19_Local_Plan/showUserAnswers?qid=9331459&amp;voteID=1189011</t>
  </si>
  <si>
    <t>N/A</t>
  </si>
  <si>
    <t>https://strategicplanning.horsham.gov.uk/Regulation_19_Local_Plan/showUserAnswers?qid=9331459&amp;voteID=1189019</t>
  </si>
  <si>
    <t>North Horsham Community Land Trust</t>
  </si>
  <si>
    <t>https://strategicplanning.horsham.gov.uk/Regulation_19_Local_Plan/showUserAnswers?qid=9331459&amp;voteID=1189033</t>
  </si>
  <si>
    <t>https://strategicplanning.horsham.gov.uk/Regulation_19_Local_Plan/showUserAnswers?qid=9331459&amp;voteID=1189035</t>
  </si>
  <si>
    <t>https://strategicplanning.horsham.gov.uk/Regulation_19_Local_Plan/showUserAnswers?qid=9331459&amp;voteID=1189037</t>
  </si>
  <si>
    <t>https://strategicplanning.horsham.gov.uk/Regulation_19_Local_Plan/showUserAnswers?qid=9331459&amp;voteID=1189041</t>
  </si>
  <si>
    <t>https://strategicplanning.horsham.gov.uk/Regulation_19_Local_Plan/showUserAnswers?qid=9331459&amp;voteID=1189043</t>
  </si>
  <si>
    <t>https://strategicplanning.horsham.gov.uk/Regulation_19_Local_Plan/showUserAnswers?qid=9331459&amp;voteID=1189045</t>
  </si>
  <si>
    <t>https://strategicplanning.horsham.gov.uk/Regulation_19_Local_Plan/showUserAnswers?qid=9331459&amp;voteID=1189047</t>
  </si>
  <si>
    <t>https://strategicplanning.horsham.gov.uk/Regulation_19_Local_Plan/showUserAnswers?qid=9331459&amp;voteID=1189051</t>
  </si>
  <si>
    <t>https://strategicplanning.horsham.gov.uk/Regulation_19_Local_Plan/showUserAnswers?qid=9331459&amp;voteID=1189052</t>
  </si>
  <si>
    <t>https://strategicplanning.horsham.gov.uk/Regulation_19_Local_Plan/showUserAnswers?qid=9331459&amp;voteID=1189055</t>
  </si>
  <si>
    <t>https://strategicplanning.horsham.gov.uk/Regulation_19_Local_Plan/showUserAnswers?qid=9331459&amp;voteID=1189063</t>
  </si>
  <si>
    <t>https://strategicplanning.horsham.gov.uk/Regulation_19_Local_Plan/showUserAnswers?qid=9331459&amp;voteID=1189070</t>
  </si>
  <si>
    <t>https://strategicplanning.horsham.gov.uk/Regulation_19_Local_Plan/showUserAnswers?qid=9331459&amp;voteID=1189077</t>
  </si>
  <si>
    <t>https://strategicplanning.horsham.gov.uk/Regulation_19_Local_Plan/showUserAnswers?qid=9331459&amp;voteID=1189078</t>
  </si>
  <si>
    <t>https://strategicplanning.horsham.gov.uk/Regulation_19_Local_Plan/showUserAnswers?qid=9331459&amp;voteID=1189083</t>
  </si>
  <si>
    <t>Wiltshire Swifts</t>
  </si>
  <si>
    <t>https://strategicplanning.horsham.gov.uk/Regulation_19_Local_Plan/showUserAnswers?qid=9331459&amp;voteID=1189084</t>
  </si>
  <si>
    <t>https://strategicplanning.horsham.gov.uk/Regulation_19_Local_Plan/showUserAnswers?qid=9331459&amp;voteID=1189095</t>
  </si>
  <si>
    <t>https://strategicplanning.horsham.gov.uk/Regulation_19_Local_Plan/showUserAnswers?qid=9331459&amp;voteID=1189096</t>
  </si>
  <si>
    <t>https://strategicplanning.horsham.gov.uk/Regulation_19_Local_Plan/showUserAnswers?qid=9331459&amp;voteID=1189099</t>
  </si>
  <si>
    <t>https://strategicplanning.horsham.gov.uk/Regulation_19_Local_Plan/showUserAnswers?qid=9331459&amp;voteID=1189100</t>
  </si>
  <si>
    <t>https://strategicplanning.horsham.gov.uk/Regulation_19_Local_Plan/showUserAnswers?qid=9331459&amp;voteID=1189103</t>
  </si>
  <si>
    <t>https://strategicplanning.horsham.gov.uk/Regulation_19_Local_Plan/showUserAnswers?qid=9331459&amp;voteID=1189109</t>
  </si>
  <si>
    <t>Southern Water</t>
  </si>
  <si>
    <t>https://strategicplanning.horsham.gov.uk/Regulation_19_Local_Plan/showUserAnswers?qid=9331459&amp;voteID=1189115</t>
  </si>
  <si>
    <t>https://strategicplanning.horsham.gov.uk/Regulation_19_Local_Plan/showUserAnswers?qid=9331459&amp;voteID=1189116</t>
  </si>
  <si>
    <t>https://strategicplanning.horsham.gov.uk/Regulation_19_Local_Plan/showUserAnswers?qid=9331459&amp;voteID=1189124</t>
  </si>
  <si>
    <t>https://strategicplanning.horsham.gov.uk/Regulation_19_Local_Plan/showUserAnswers?qid=9331459&amp;voteID=1189125</t>
  </si>
  <si>
    <t>https://strategicplanning.horsham.gov.uk/Regulation_19_Local_Plan/showUserAnswers?qid=9331459&amp;voteID=1189128</t>
  </si>
  <si>
    <t>Plan Making/Regulation 19 process</t>
  </si>
  <si>
    <t>https://strategicplanning.horsham.gov.uk/Regulation_19_Local_Plan/showUserAnswers?qid=9331459&amp;voteID=1189131</t>
  </si>
  <si>
    <t>https://strategicplanning.horsham.gov.uk/Regulation_19_Local_Plan/showUserAnswers?qid=9331459&amp;voteID=1189142</t>
  </si>
  <si>
    <t>https://strategicplanning.horsham.gov.uk/Regulation_19_Local_Plan/showUserAnswers?qid=9331459&amp;voteID=1189143</t>
  </si>
  <si>
    <t>https://strategicplanning.horsham.gov.uk/Regulation_19_Local_Plan/showUserAnswers?qid=9331459&amp;voteID=1189144</t>
  </si>
  <si>
    <t>https://strategicplanning.horsham.gov.uk/Regulation_19_Local_Plan/showUserAnswers?qid=9331459&amp;voteID=1189146</t>
  </si>
  <si>
    <t>https://strategicplanning.horsham.gov.uk/Regulation_19_Local_Plan/showUserAnswers?qid=9331459&amp;voteID=1189147</t>
  </si>
  <si>
    <t>https://strategicplanning.horsham.gov.uk/Regulation_19_Local_Plan/showUserAnswers?qid=9331459&amp;voteID=1189148</t>
  </si>
  <si>
    <t>https://strategicplanning.horsham.gov.uk/Regulation_19_Local_Plan/showUserAnswers?qid=9331459&amp;voteID=1189151</t>
  </si>
  <si>
    <t>https://strategicplanning.horsham.gov.uk/Regulation_19_Local_Plan/showUserAnswers?qid=9331459&amp;voteID=1189153</t>
  </si>
  <si>
    <t>https://strategicplanning.horsham.gov.uk/Regulation_19_Local_Plan/showUserAnswers?qid=9331459&amp;voteID=1189154</t>
  </si>
  <si>
    <t>https://strategicplanning.horsham.gov.uk/Regulation_19_Local_Plan/showUserAnswers?qid=9331459&amp;voteID=1189155</t>
  </si>
  <si>
    <t>https://strategicplanning.horsham.gov.uk/Regulation_19_Local_Plan/showUserAnswers?qid=9331459&amp;voteID=1189156</t>
  </si>
  <si>
    <t>https://strategicplanning.horsham.gov.uk/Regulation_19_Local_Plan/showUserAnswers?qid=9331459&amp;voteID=1189165</t>
  </si>
  <si>
    <t>https://strategicplanning.horsham.gov.uk/Regulation_19_Local_Plan/showUserAnswers?qid=9331459&amp;voteID=1189169</t>
  </si>
  <si>
    <t>https://strategicplanning.horsham.gov.uk/Regulation_19_Local_Plan/showUserAnswers?qid=9331459&amp;voteID=1189176</t>
  </si>
  <si>
    <t>Freelance</t>
  </si>
  <si>
    <t>https://strategicplanning.horsham.gov.uk/Regulation_19_Local_Plan/showUserAnswers?qid=9331459&amp;voteID=1189178</t>
  </si>
  <si>
    <t>https://strategicplanning.horsham.gov.uk/Regulation_19_Local_Plan/showUserAnswers?qid=9331459&amp;voteID=1189186</t>
  </si>
  <si>
    <t>https://strategicplanning.horsham.gov.uk/Regulation_19_Local_Plan/showUserAnswers?qid=9331459&amp;voteID=1189191</t>
  </si>
  <si>
    <t>https://strategicplanning.horsham.gov.uk/Regulation_19_Local_Plan/showUserAnswers?qid=9331459&amp;voteID=1189193</t>
  </si>
  <si>
    <t>https://strategicplanning.horsham.gov.uk/Regulation_19_Local_Plan/showUserAnswers?qid=9331459&amp;voteID=1189194</t>
  </si>
  <si>
    <t>https://strategicplanning.horsham.gov.uk/Regulation_19_Local_Plan/showUserAnswers?qid=9331459&amp;voteID=1189195</t>
  </si>
  <si>
    <t>https://strategicplanning.horsham.gov.uk/Regulation_19_Local_Plan/showUserAnswers?qid=9331459&amp;voteID=1189200</t>
  </si>
  <si>
    <t>https://strategicplanning.horsham.gov.uk/Regulation_19_Local_Plan/showUserAnswers?qid=9331459&amp;voteID=1189211</t>
  </si>
  <si>
    <t>https://strategicplanning.horsham.gov.uk/Regulation_19_Local_Plan/showUserAnswers?qid=9331459&amp;voteID=1189230</t>
  </si>
  <si>
    <t>https://strategicplanning.horsham.gov.uk/Regulation_19_Local_Plan/showUserAnswers?qid=9331459&amp;voteID=1189246</t>
  </si>
  <si>
    <t>https://strategicplanning.horsham.gov.uk/Regulation_19_Local_Plan/showUserAnswers?qid=9331459&amp;voteID=1189254</t>
  </si>
  <si>
    <t>https://strategicplanning.horsham.gov.uk/Regulation_19_Local_Plan/showUserAnswers?qid=9331459&amp;voteID=1189262</t>
  </si>
  <si>
    <t>https://strategicplanning.horsham.gov.uk/Regulation_19_Local_Plan/showUserAnswers?qid=9331459&amp;voteID=1189263</t>
  </si>
  <si>
    <t>https://strategicplanning.horsham.gov.uk/Regulation_19_Local_Plan/showUserAnswers?qid=9331459&amp;voteID=1189268</t>
  </si>
  <si>
    <t>https://strategicplanning.horsham.gov.uk/Regulation_19_Local_Plan/showUserAnswers?qid=9331459&amp;voteID=1189276</t>
  </si>
  <si>
    <t>https://strategicplanning.horsham.gov.uk/Regulation_19_Local_Plan/showUserAnswers?qid=9331459&amp;voteID=1189281</t>
  </si>
  <si>
    <t>https://strategicplanning.horsham.gov.uk/Regulation_19_Local_Plan/showUserAnswers?qid=9331459&amp;voteID=1189282</t>
  </si>
  <si>
    <t>https://strategicplanning.horsham.gov.uk/Regulation_19_Local_Plan/showUserAnswers?qid=9331459&amp;voteID=1189284</t>
  </si>
  <si>
    <t>https://strategicplanning.horsham.gov.uk/Regulation_19_Local_Plan/showUserAnswers?qid=9331459&amp;voteID=1189285</t>
  </si>
  <si>
    <t>https://strategicplanning.horsham.gov.uk/Regulation_19_Local_Plan/showUserAnswers?qid=9331459&amp;voteID=1189286</t>
  </si>
  <si>
    <t>https://strategicplanning.horsham.gov.uk/Regulation_19_Local_Plan/showUserAnswers?qid=9331459&amp;voteID=1189291</t>
  </si>
  <si>
    <t>https://strategicplanning.horsham.gov.uk/Regulation_19_Local_Plan/showUserAnswers?qid=9331459&amp;voteID=1189293</t>
  </si>
  <si>
    <t>https://strategicplanning.horsham.gov.uk/Regulation_19_Local_Plan/showUserAnswers?qid=9331459&amp;voteID=1189295</t>
  </si>
  <si>
    <t>https://strategicplanning.horsham.gov.uk/Regulation_19_Local_Plan/showUserAnswers?qid=9331459&amp;voteID=1189296</t>
  </si>
  <si>
    <t>https://strategicplanning.horsham.gov.uk/Regulation_19_Local_Plan/showUserAnswers?qid=9331459&amp;voteID=1189297</t>
  </si>
  <si>
    <t>Horsham Society</t>
  </si>
  <si>
    <t>https://strategicplanning.horsham.gov.uk/Regulation_19_Local_Plan/showUserAnswers?qid=9331459&amp;voteID=1189298</t>
  </si>
  <si>
    <t>https://strategicplanning.horsham.gov.uk/Regulation_19_Local_Plan/showUserAnswers?qid=9331459&amp;voteID=1189306</t>
  </si>
  <si>
    <t>https://strategicplanning.horsham.gov.uk/Regulation_19_Local_Plan/showUserAnswers?qid=9331459&amp;voteID=1189308</t>
  </si>
  <si>
    <t>https://strategicplanning.horsham.gov.uk/Regulation_19_Local_Plan/showUserAnswers?qid=9331459&amp;voteID=1189320</t>
  </si>
  <si>
    <t>https://strategicplanning.horsham.gov.uk/Regulation_19_Local_Plan/showUserAnswers?qid=9331459&amp;voteID=1189321</t>
  </si>
  <si>
    <t>https://strategicplanning.horsham.gov.uk/Regulation_19_Local_Plan/showUserAnswers?qid=9331459&amp;voteID=1189322</t>
  </si>
  <si>
    <t>https://strategicplanning.horsham.gov.uk/Regulation_19_Local_Plan/showUserAnswers?qid=9331459&amp;voteID=1189331</t>
  </si>
  <si>
    <t>https://strategicplanning.horsham.gov.uk/Regulation_19_Local_Plan/showUserAnswers?qid=9331459&amp;voteID=1189400</t>
  </si>
  <si>
    <t>https://strategicplanning.horsham.gov.uk/Regulation_19_Local_Plan/showUserAnswers?qid=9331459&amp;voteID=1189404</t>
  </si>
  <si>
    <t>https://strategicplanning.horsham.gov.uk/Regulation_19_Local_Plan/showUserAnswers?qid=9331459&amp;voteID=1189411</t>
  </si>
  <si>
    <t>https://strategicplanning.horsham.gov.uk/Regulation_19_Local_Plan/showUserAnswers?qid=9331459&amp;voteID=1189419</t>
  </si>
  <si>
    <t>https://strategicplanning.horsham.gov.uk/Regulation_19_Local_Plan/showUserAnswers?qid=9331459&amp;voteID=1189422</t>
  </si>
  <si>
    <t>https://strategicplanning.horsham.gov.uk/Regulation_19_Local_Plan/showUserAnswers?qid=9331459&amp;voteID=1189429</t>
  </si>
  <si>
    <t>https://strategicplanning.horsham.gov.uk/Regulation_19_Local_Plan/showUserAnswers?qid=9331459&amp;voteID=1189445</t>
  </si>
  <si>
    <t>https://strategicplanning.horsham.gov.uk/Regulation_19_Local_Plan/showUserAnswers?qid=9331459&amp;voteID=1189455</t>
  </si>
  <si>
    <t>Rudgwick Parish Council</t>
  </si>
  <si>
    <t>https://strategicplanning.horsham.gov.uk/Regulation_19_Local_Plan/showUserAnswers?qid=9331459&amp;voteID=1189478</t>
  </si>
  <si>
    <t>https://strategicplanning.horsham.gov.uk/Regulation_19_Local_Plan/showUserAnswers?qid=9331459&amp;voteID=1189486</t>
  </si>
  <si>
    <t>https://strategicplanning.horsham.gov.uk/Regulation_19_Local_Plan/showUserAnswers?qid=9331459&amp;voteID=1189490</t>
  </si>
  <si>
    <t>https://strategicplanning.horsham.gov.uk/Regulation_19_Local_Plan/showUserAnswers?qid=9331459&amp;voteID=1189503</t>
  </si>
  <si>
    <t>https://strategicplanning.horsham.gov.uk/Regulation_19_Local_Plan/showUserAnswers?qid=9331459&amp;voteID=1189524</t>
  </si>
  <si>
    <t>https://strategicplanning.horsham.gov.uk/Regulation_19_Local_Plan/showUserAnswers?qid=9331459&amp;voteID=1189530</t>
  </si>
  <si>
    <t>https://strategicplanning.horsham.gov.uk/Regulation_19_Local_Plan/showUserAnswers?qid=9331459&amp;voteID=1189532</t>
  </si>
  <si>
    <t>https://strategicplanning.horsham.gov.uk/Regulation_19_Local_Plan/showUserAnswers?qid=9331459&amp;voteID=1189541</t>
  </si>
  <si>
    <t>https://strategicplanning.horsham.gov.uk/Regulation_19_Local_Plan/showUserAnswers?qid=9331459&amp;voteID=1189542</t>
  </si>
  <si>
    <t>Ifield Golf Club</t>
  </si>
  <si>
    <t>https://strategicplanning.horsham.gov.uk/Regulation_19_Local_Plan/showUserAnswers?qid=9331459&amp;voteID=1189544</t>
  </si>
  <si>
    <t>Billingshurst Community Partnership Ltd</t>
  </si>
  <si>
    <t>https://strategicplanning.horsham.gov.uk/Regulation_19_Local_Plan/showUserAnswers?qid=9331459&amp;voteID=1189549</t>
  </si>
  <si>
    <t>Batcheller Monkhouse (Mrs Charlotte Catton-Giltinane)</t>
  </si>
  <si>
    <t>https://strategicplanning.horsham.gov.uk/Regulation_19_Local_Plan/showUserAnswers?qid=9331459&amp;voteID=1189552</t>
  </si>
  <si>
    <t>https://strategicplanning.horsham.gov.uk/Regulation_19_Local_Plan/showUserAnswers?qid=9331459&amp;voteID=1189557</t>
  </si>
  <si>
    <t>https://strategicplanning.horsham.gov.uk/Regulation_19_Local_Plan/showUserAnswers?qid=9331459&amp;voteID=1189559</t>
  </si>
  <si>
    <t>https://strategicplanning.horsham.gov.uk/Regulation_19_Local_Plan/showUserAnswers?qid=9331459&amp;voteID=1189561</t>
  </si>
  <si>
    <t>https://strategicplanning.horsham.gov.uk/Regulation_19_Local_Plan/showUserAnswers?qid=9331459&amp;voteID=1189564</t>
  </si>
  <si>
    <t>https://strategicplanning.horsham.gov.uk/Regulation_19_Local_Plan/showUserAnswers?qid=9331459&amp;voteID=1189571</t>
  </si>
  <si>
    <t>https://strategicplanning.horsham.gov.uk/Regulation_19_Local_Plan/showUserAnswers?qid=9331459&amp;voteID=1189605</t>
  </si>
  <si>
    <t>Derek Moore</t>
  </si>
  <si>
    <t>https://strategicplanning.horsham.gov.uk/Regulation_19_Local_Plan/showUserAnswers?qid=9331459&amp;voteID=1189607</t>
  </si>
  <si>
    <t>https://strategicplanning.horsham.gov.uk/Regulation_19_Local_Plan/showUserAnswers?qid=9331459&amp;voteID=1189610</t>
  </si>
  <si>
    <t>https://strategicplanning.horsham.gov.uk/Regulation_19_Local_Plan/showUserAnswers?qid=9331459&amp;voteID=1189645</t>
  </si>
  <si>
    <t>https://strategicplanning.horsham.gov.uk/Regulation_19_Local_Plan/showUserAnswers?qid=9331459&amp;voteID=1189647</t>
  </si>
  <si>
    <t>https://strategicplanning.horsham.gov.uk/Regulation_19_Local_Plan/showUserAnswers?qid=9331459&amp;voteID=1189653</t>
  </si>
  <si>
    <t>https://strategicplanning.horsham.gov.uk/Regulation_19_Local_Plan/showUserAnswers?qid=9331459&amp;voteID=1189658</t>
  </si>
  <si>
    <t>https://strategicplanning.horsham.gov.uk/Regulation_19_Local_Plan/showUserAnswers?qid=9331459&amp;voteID=1189659</t>
  </si>
  <si>
    <t>https://strategicplanning.horsham.gov.uk/Regulation_19_Local_Plan/showUserAnswers?qid=9331459&amp;voteID=1189660</t>
  </si>
  <si>
    <t>https://strategicplanning.horsham.gov.uk/Regulation_19_Local_Plan/showUserAnswers?qid=9331459&amp;voteID=1189662</t>
  </si>
  <si>
    <t>https://strategicplanning.horsham.gov.uk/Regulation_19_Local_Plan/showUserAnswers?qid=9331459&amp;voteID=1189663</t>
  </si>
  <si>
    <t>https://strategicplanning.horsham.gov.uk/Regulation_19_Local_Plan/showUserAnswers?qid=9331459&amp;voteID=1189695</t>
  </si>
  <si>
    <t>https://strategicplanning.horsham.gov.uk/Regulation_19_Local_Plan/showUserAnswers?qid=9331459&amp;voteID=1189724</t>
  </si>
  <si>
    <t>https://strategicplanning.horsham.gov.uk/Regulation_19_Local_Plan/showUserAnswers?qid=9331459&amp;voteID=1189727</t>
  </si>
  <si>
    <t>https://strategicplanning.horsham.gov.uk/Regulation_19_Local_Plan/showUserAnswers?qid=9331459&amp;voteID=1189740</t>
  </si>
  <si>
    <t>https://strategicplanning.horsham.gov.uk/Regulation_19_Local_Plan/showUserAnswers?qid=9331459&amp;voteID=1189749</t>
  </si>
  <si>
    <t>NA</t>
  </si>
  <si>
    <t>https://strategicplanning.horsham.gov.uk/Regulation_19_Local_Plan/showUserAnswers?qid=9331459&amp;voteID=1189767</t>
  </si>
  <si>
    <t>https://strategicplanning.horsham.gov.uk/Regulation_19_Local_Plan/showUserAnswers?qid=9331459&amp;voteID=1189769</t>
  </si>
  <si>
    <t>https://strategicplanning.horsham.gov.uk/Regulation_19_Local_Plan/showUserAnswers?qid=9331459&amp;voteID=1189773</t>
  </si>
  <si>
    <t>https://strategicplanning.horsham.gov.uk/Regulation_19_Local_Plan/showUserAnswers?qid=9331459&amp;voteID=1189775</t>
  </si>
  <si>
    <t>https://strategicplanning.horsham.gov.uk/Regulation_19_Local_Plan/showUserAnswers?qid=9331459&amp;voteID=1189778</t>
  </si>
  <si>
    <t>https://strategicplanning.horsham.gov.uk/Regulation_19_Local_Plan/showUserAnswers?qid=9331459&amp;voteID=1189783</t>
  </si>
  <si>
    <t>https://strategicplanning.horsham.gov.uk/Regulation_19_Local_Plan/showUserAnswers?qid=9331459&amp;voteID=1189787</t>
  </si>
  <si>
    <t>https://strategicplanning.horsham.gov.uk/Regulation_19_Local_Plan/showUserAnswers?qid=9331459&amp;voteID=1189788</t>
  </si>
  <si>
    <t>https://strategicplanning.horsham.gov.uk/Regulation_19_Local_Plan/showUserAnswers?qid=9331459&amp;voteID=1189789</t>
  </si>
  <si>
    <t>Omitted Sites</t>
  </si>
  <si>
    <t>https://strategicplanning.horsham.gov.uk/Regulation_19_Local_Plan/showUserAnswers?qid=9331459&amp;voteID=1189791</t>
  </si>
  <si>
    <t>https://strategicplanning.horsham.gov.uk/Regulation_19_Local_Plan/showUserAnswers?qid=9331459&amp;voteID=1189797</t>
  </si>
  <si>
    <t>https://strategicplanning.horsham.gov.uk/Regulation_19_Local_Plan/showUserAnswers?qid=9331459&amp;voteID=1189810</t>
  </si>
  <si>
    <t>https://strategicplanning.horsham.gov.uk/Regulation_19_Local_Plan/showUserAnswers?qid=9331459&amp;voteID=1189816</t>
  </si>
  <si>
    <t>https://strategicplanning.horsham.gov.uk/Regulation_19_Local_Plan/showUserAnswers?qid=9331459&amp;voteID=1189820</t>
  </si>
  <si>
    <t>https://strategicplanning.horsham.gov.uk/Regulation_19_Local_Plan/showUserAnswers?qid=9331459&amp;voteID=1189822</t>
  </si>
  <si>
    <t>https://strategicplanning.horsham.gov.uk/Regulation_19_Local_Plan/showUserAnswers?qid=9331459&amp;voteID=1189823</t>
  </si>
  <si>
    <t>https://strategicplanning.horsham.gov.uk/Regulation_19_Local_Plan/showUserAnswers?qid=9331459&amp;voteID=1189835</t>
  </si>
  <si>
    <t>https://strategicplanning.horsham.gov.uk/Regulation_19_Local_Plan/showUserAnswers?qid=9331459&amp;voteID=1189856</t>
  </si>
  <si>
    <t>https://strategicplanning.horsham.gov.uk/Regulation_19_Local_Plan/showUserAnswers?qid=9331459&amp;voteID=1189860</t>
  </si>
  <si>
    <t>https://strategicplanning.horsham.gov.uk/Regulation_19_Local_Plan/showUserAnswers?qid=9331459&amp;voteID=1189863</t>
  </si>
  <si>
    <t>https://strategicplanning.horsham.gov.uk/Regulation_19_Local_Plan/showUserAnswers?qid=9331459&amp;voteID=1189865</t>
  </si>
  <si>
    <t>https://strategicplanning.horsham.gov.uk/Regulation_19_Local_Plan/showUserAnswers?qid=9331459&amp;voteID=1189867</t>
  </si>
  <si>
    <t>https://strategicplanning.horsham.gov.uk/Regulation_19_Local_Plan/showUserAnswers?qid=9331459&amp;voteID=1189868</t>
  </si>
  <si>
    <t>https://strategicplanning.horsham.gov.uk/Regulation_19_Local_Plan/showUserAnswers?qid=9331459&amp;voteID=1189872</t>
  </si>
  <si>
    <t>https://strategicplanning.horsham.gov.uk/Regulation_19_Local_Plan/showUserAnswers?qid=9331459&amp;voteID=1189877</t>
  </si>
  <si>
    <t>https://strategicplanning.horsham.gov.uk/Regulation_19_Local_Plan/showUserAnswers?qid=9331459&amp;voteID=1189886</t>
  </si>
  <si>
    <t>https://strategicplanning.horsham.gov.uk/Regulation_19_Local_Plan/showUserAnswers?qid=9331459&amp;voteID=1189888</t>
  </si>
  <si>
    <t>https://strategicplanning.horsham.gov.uk/Regulation_19_Local_Plan/showUserAnswers?qid=9331459&amp;voteID=1189892</t>
  </si>
  <si>
    <t>https://strategicplanning.horsham.gov.uk/Regulation_19_Local_Plan/showUserAnswers?qid=9331459&amp;voteID=1189893</t>
  </si>
  <si>
    <t>https://strategicplanning.horsham.gov.uk/Regulation_19_Local_Plan/showUserAnswers?qid=9331459&amp;voteID=1189895</t>
  </si>
  <si>
    <t>https://strategicplanning.horsham.gov.uk/Regulation_19_Local_Plan/showUserAnswers?qid=9331459&amp;voteID=1189904</t>
  </si>
  <si>
    <t>https://strategicplanning.horsham.gov.uk/Regulation_19_Local_Plan/showUserAnswers?qid=9331459&amp;voteID=1189913</t>
  </si>
  <si>
    <t>https://strategicplanning.horsham.gov.uk/Regulation_19_Local_Plan/showUserAnswers?qid=9331459&amp;voteID=1189922</t>
  </si>
  <si>
    <t>https://strategicplanning.horsham.gov.uk/Regulation_19_Local_Plan/showUserAnswers?qid=9331459&amp;voteID=1189925</t>
  </si>
  <si>
    <t>https://strategicplanning.horsham.gov.uk/Regulation_19_Local_Plan/showUserAnswers?qid=9331459&amp;voteID=1189929</t>
  </si>
  <si>
    <t>https://strategicplanning.horsham.gov.uk/Regulation_19_Local_Plan/showUserAnswers?qid=9331459&amp;voteID=1189931</t>
  </si>
  <si>
    <t>https://strategicplanning.horsham.gov.uk/Regulation_19_Local_Plan/showUserAnswers?qid=9331459&amp;voteID=1189936</t>
  </si>
  <si>
    <t>https://strategicplanning.horsham.gov.uk/Regulation_19_Local_Plan/showUserAnswers?qid=9331459&amp;voteID=1189940</t>
  </si>
  <si>
    <t>https://strategicplanning.horsham.gov.uk/Regulation_19_Local_Plan/showUserAnswers?qid=9331459&amp;voteID=1189945</t>
  </si>
  <si>
    <t>https://strategicplanning.horsham.gov.uk/Regulation_19_Local_Plan/showUserAnswers?qid=9331459&amp;voteID=1189946</t>
  </si>
  <si>
    <t>https://strategicplanning.horsham.gov.uk/Regulation_19_Local_Plan/showUserAnswers?qid=9331459&amp;voteID=1189947</t>
  </si>
  <si>
    <t>https://strategicplanning.horsham.gov.uk/Regulation_19_Local_Plan/showUserAnswers?qid=9331459&amp;voteID=1189948</t>
  </si>
  <si>
    <t>https://strategicplanning.horsham.gov.uk/Regulation_19_Local_Plan/showUserAnswers?qid=9331459&amp;voteID=1189950</t>
  </si>
  <si>
    <t>https://strategicplanning.horsham.gov.uk/Regulation_19_Local_Plan/showUserAnswers?qid=9331459&amp;voteID=1189954</t>
  </si>
  <si>
    <t>https://strategicplanning.horsham.gov.uk/Regulation_19_Local_Plan/showUserAnswers?qid=9331459&amp;voteID=1189956</t>
  </si>
  <si>
    <t>https://strategicplanning.horsham.gov.uk/Regulation_19_Local_Plan/showUserAnswers?qid=9331459&amp;voteID=1189958</t>
  </si>
  <si>
    <t>N/a</t>
  </si>
  <si>
    <t>https://strategicplanning.horsham.gov.uk/Regulation_19_Local_Plan/showUserAnswers?qid=9331459&amp;voteID=1189965</t>
  </si>
  <si>
    <t>https://strategicplanning.horsham.gov.uk/Regulation_19_Local_Plan/showUserAnswers?qid=9331459&amp;voteID=1189969</t>
  </si>
  <si>
    <t>https://strategicplanning.horsham.gov.uk/Regulation_19_Local_Plan/showUserAnswers?qid=9331459&amp;voteID=1189970</t>
  </si>
  <si>
    <t>https://strategicplanning.horsham.gov.uk/Regulation_19_Local_Plan/showUserAnswers?qid=9331459&amp;voteID=1189972</t>
  </si>
  <si>
    <t>https://strategicplanning.horsham.gov.uk/Regulation_19_Local_Plan/showUserAnswers?qid=9331459&amp;voteID=1189973</t>
  </si>
  <si>
    <t>https://strategicplanning.horsham.gov.uk/Regulation_19_Local_Plan/showUserAnswers?qid=9331459&amp;voteID=1189974</t>
  </si>
  <si>
    <t>https://strategicplanning.horsham.gov.uk/Regulation_19_Local_Plan/showUserAnswers?qid=9331459&amp;voteID=1189998</t>
  </si>
  <si>
    <t>https://strategicplanning.horsham.gov.uk/Regulation_19_Local_Plan/showUserAnswers?qid=9331459&amp;voteID=1190004</t>
  </si>
  <si>
    <t>https://strategicplanning.horsham.gov.uk/Regulation_19_Local_Plan/showUserAnswers?qid=9331459&amp;voteID=1190014</t>
  </si>
  <si>
    <t>https://strategicplanning.horsham.gov.uk/Regulation_19_Local_Plan/showUserAnswers?qid=9331459&amp;voteID=1190055</t>
  </si>
  <si>
    <t>https://strategicplanning.horsham.gov.uk/Regulation_19_Local_Plan/showUserAnswers?qid=9331459&amp;voteID=1190086</t>
  </si>
  <si>
    <t>https://strategicplanning.horsham.gov.uk/Regulation_19_Local_Plan/showUserAnswers?qid=9331459&amp;voteID=1190105</t>
  </si>
  <si>
    <t>https://strategicplanning.horsham.gov.uk/Regulation_19_Local_Plan/showUserAnswers?qid=9331459&amp;voteID=1190106</t>
  </si>
  <si>
    <t>https://strategicplanning.horsham.gov.uk/Regulation_19_Local_Plan/showUserAnswers?qid=9331459&amp;voteID=1190108</t>
  </si>
  <si>
    <t>https://strategicplanning.horsham.gov.uk/Regulation_19_Local_Plan/showUserAnswers?qid=9331459&amp;voteID=1190109</t>
  </si>
  <si>
    <t>https://strategicplanning.horsham.gov.uk/Regulation_19_Local_Plan/showUserAnswers?qid=9331459&amp;voteID=1190110</t>
  </si>
  <si>
    <t>https://strategicplanning.horsham.gov.uk/Regulation_19_Local_Plan/showUserAnswers?qid=9331459&amp;voteID=1190112</t>
  </si>
  <si>
    <t>https://strategicplanning.horsham.gov.uk/Regulation_19_Local_Plan/showUserAnswers?qid=9331459&amp;voteID=1190117</t>
  </si>
  <si>
    <t>https://strategicplanning.horsham.gov.uk/Regulation_19_Local_Plan/showUserAnswers?qid=9331459&amp;voteID=1190119</t>
  </si>
  <si>
    <t>https://strategicplanning.horsham.gov.uk/Regulation_19_Local_Plan/showUserAnswers?qid=9331459&amp;voteID=1190122</t>
  </si>
  <si>
    <t>https://strategicplanning.horsham.gov.uk/Regulation_19_Local_Plan/showUserAnswers?qid=9331459&amp;voteID=1190123</t>
  </si>
  <si>
    <t>https://strategicplanning.horsham.gov.uk/Regulation_19_Local_Plan/showUserAnswers?qid=9331459&amp;voteID=1190125</t>
  </si>
  <si>
    <t>https://strategicplanning.horsham.gov.uk/Regulation_19_Local_Plan/showUserAnswers?qid=9331459&amp;voteID=1190126</t>
  </si>
  <si>
    <t>https://strategicplanning.horsham.gov.uk/Regulation_19_Local_Plan/showUserAnswers?qid=9331459&amp;voteID=1190127</t>
  </si>
  <si>
    <t>https://strategicplanning.horsham.gov.uk/Regulation_19_Local_Plan/showUserAnswers?qid=9331459&amp;voteID=1190136</t>
  </si>
  <si>
    <t>https://strategicplanning.horsham.gov.uk/Regulation_19_Local_Plan/showUserAnswers?qid=9331459&amp;voteID=1190137</t>
  </si>
  <si>
    <t>https://strategicplanning.horsham.gov.uk/Regulation_19_Local_Plan/showUserAnswers?qid=9331459&amp;voteID=1190139</t>
  </si>
  <si>
    <t>https://strategicplanning.horsham.gov.uk/Regulation_19_Local_Plan/showUserAnswers?qid=9331459&amp;voteID=1190140</t>
  </si>
  <si>
    <t>Horsham Blueprint Neighbourhood Forum</t>
  </si>
  <si>
    <t>https://strategicplanning.horsham.gov.uk/Regulation_19_Local_Plan/showUserAnswers?qid=9331459&amp;voteID=1190141</t>
  </si>
  <si>
    <t>https://strategicplanning.horsham.gov.uk/Regulation_19_Local_Plan/showUserAnswers?qid=9331459&amp;voteID=1190142</t>
  </si>
  <si>
    <t>https://strategicplanning.horsham.gov.uk/Regulation_19_Local_Plan/showUserAnswers?qid=9331459&amp;voteID=1190144</t>
  </si>
  <si>
    <t>https://strategicplanning.horsham.gov.uk/Regulation_19_Local_Plan/showUserAnswers?qid=9331459&amp;voteID=1190146</t>
  </si>
  <si>
    <t>https://strategicplanning.horsham.gov.uk/Regulation_19_Local_Plan/showUserAnswers?qid=9331459&amp;voteID=1190155</t>
  </si>
  <si>
    <t>https://strategicplanning.horsham.gov.uk/Regulation_19_Local_Plan/showUserAnswers?qid=9331459&amp;voteID=1190156</t>
  </si>
  <si>
    <t>https://strategicplanning.horsham.gov.uk/Regulation_19_Local_Plan/showUserAnswers?qid=9331459&amp;voteID=1190157</t>
  </si>
  <si>
    <t>https://strategicplanning.horsham.gov.uk/Regulation_19_Local_Plan/showUserAnswers?qid=9331459&amp;voteID=1190162</t>
  </si>
  <si>
    <t>https://strategicplanning.horsham.gov.uk/Regulation_19_Local_Plan/showUserAnswers?qid=9331459&amp;voteID=1190180</t>
  </si>
  <si>
    <t>https://strategicplanning.horsham.gov.uk/Regulation_19_Local_Plan/showUserAnswers?qid=9331459&amp;voteID=1190181</t>
  </si>
  <si>
    <t>https://strategicplanning.horsham.gov.uk/Regulation_19_Local_Plan/showUserAnswers?qid=9331459&amp;voteID=1190183</t>
  </si>
  <si>
    <t>https://strategicplanning.horsham.gov.uk/Regulation_19_Local_Plan/showUserAnswers?qid=9331459&amp;voteID=1190188</t>
  </si>
  <si>
    <t>https://strategicplanning.horsham.gov.uk/Regulation_19_Local_Plan/showUserAnswers?qid=9331459&amp;voteID=1190192</t>
  </si>
  <si>
    <t>https://strategicplanning.horsham.gov.uk/Regulation_19_Local_Plan/showUserAnswers?qid=9331459&amp;voteID=1190193</t>
  </si>
  <si>
    <t>https://strategicplanning.horsham.gov.uk/Regulation_19_Local_Plan/showUserAnswers?qid=9331459&amp;voteID=1190196</t>
  </si>
  <si>
    <t>https://strategicplanning.horsham.gov.uk/Regulation_19_Local_Plan/showUserAnswers?qid=9331459&amp;voteID=1190197</t>
  </si>
  <si>
    <t>https://strategicplanning.horsham.gov.uk/Regulation_19_Local_Plan/showUserAnswers?qid=9331459&amp;voteID=1190199</t>
  </si>
  <si>
    <t>https://strategicplanning.horsham.gov.uk/Regulation_19_Local_Plan/showUserAnswers?qid=9331459&amp;voteID=1190200</t>
  </si>
  <si>
    <t>https://strategicplanning.horsham.gov.uk/Regulation_19_Local_Plan/showUserAnswers?qid=9331459&amp;voteID=1190201</t>
  </si>
  <si>
    <t>Billingshurst Surgery Patient Participation Group (PPG)</t>
  </si>
  <si>
    <t>https://strategicplanning.horsham.gov.uk/Regulation_19_Local_Plan/showUserAnswers?qid=9331459&amp;voteID=1190202</t>
  </si>
  <si>
    <t>https://strategicplanning.horsham.gov.uk/Regulation_19_Local_Plan/showUserAnswers?qid=9331459&amp;voteID=1190204</t>
  </si>
  <si>
    <t>https://strategicplanning.horsham.gov.uk/Regulation_19_Local_Plan/showUserAnswers?qid=9331459&amp;voteID=1190205</t>
  </si>
  <si>
    <t>https://strategicplanning.horsham.gov.uk/Regulation_19_Local_Plan/showUserAnswers?qid=9331459&amp;voteID=1190206</t>
  </si>
  <si>
    <t>https://strategicplanning.horsham.gov.uk/Regulation_19_Local_Plan/showUserAnswers?qid=9331459&amp;voteID=1190207</t>
  </si>
  <si>
    <t>https://strategicplanning.horsham.gov.uk/Regulation_19_Local_Plan/showUserAnswers?qid=9331459&amp;voteID=1190208</t>
  </si>
  <si>
    <t>https://strategicplanning.horsham.gov.uk/Regulation_19_Local_Plan/showUserAnswers?qid=9331459&amp;voteID=1190209</t>
  </si>
  <si>
    <t>https://strategicplanning.horsham.gov.uk/Regulation_19_Local_Plan/showUserAnswers?qid=9331459&amp;voteID=1190210</t>
  </si>
  <si>
    <t>https://strategicplanning.horsham.gov.uk/Regulation_19_Local_Plan/showUserAnswers?qid=9331459&amp;voteID=1190211</t>
  </si>
  <si>
    <t>https://strategicplanning.horsham.gov.uk/Regulation_19_Local_Plan/showUserAnswers?qid=9331459&amp;voteID=1190212</t>
  </si>
  <si>
    <t>https://strategicplanning.horsham.gov.uk/Regulation_19_Local_Plan/showUserAnswers?qid=9331459&amp;voteID=1190213</t>
  </si>
  <si>
    <t>https://strategicplanning.horsham.gov.uk/Regulation_19_Local_Plan/showUserAnswers?qid=9331459&amp;voteID=1190215</t>
  </si>
  <si>
    <t>https://strategicplanning.horsham.gov.uk/Regulation_19_Local_Plan/showUserAnswers?qid=9331459&amp;voteID=1190216</t>
  </si>
  <si>
    <t>https://strategicplanning.horsham.gov.uk/Regulation_19_Local_Plan/showUserAnswers?qid=9331459&amp;voteID=1190217</t>
  </si>
  <si>
    <t>https://strategicplanning.horsham.gov.uk/Regulation_19_Local_Plan/showUserAnswers?qid=9331459&amp;voteID=1190218</t>
  </si>
  <si>
    <t>https://strategicplanning.horsham.gov.uk/Regulation_19_Local_Plan/showUserAnswers?qid=9331459&amp;voteID=1190219</t>
  </si>
  <si>
    <t>https://strategicplanning.horsham.gov.uk/Regulation_19_Local_Plan/showUserAnswers?qid=9331459&amp;voteID=1190221</t>
  </si>
  <si>
    <t>https://strategicplanning.horsham.gov.uk/Regulation_19_Local_Plan/showUserAnswers?qid=9331459&amp;voteID=1190222</t>
  </si>
  <si>
    <t>https://strategicplanning.horsham.gov.uk/Regulation_19_Local_Plan/showUserAnswers?qid=9331459&amp;voteID=1190223</t>
  </si>
  <si>
    <t>https://strategicplanning.horsham.gov.uk/Regulation_19_Local_Plan/showUserAnswers?qid=9331459&amp;voteID=1190225</t>
  </si>
  <si>
    <t>https://strategicplanning.horsham.gov.uk/Regulation_19_Local_Plan/showUserAnswers?qid=9331459&amp;voteID=1190229</t>
  </si>
  <si>
    <t>Campaign to Protect Rural Henfield</t>
  </si>
  <si>
    <t>https://strategicplanning.horsham.gov.uk/Regulation_19_Local_Plan/showUserAnswers?qid=9331459&amp;voteID=1190231</t>
  </si>
  <si>
    <t>https://strategicplanning.horsham.gov.uk/Regulation_19_Local_Plan/showUserAnswers?qid=9331459&amp;voteID=1190232</t>
  </si>
  <si>
    <t>https://strategicplanning.horsham.gov.uk/Regulation_19_Local_Plan/showUserAnswers?qid=9331459&amp;voteID=1190233</t>
  </si>
  <si>
    <t>https://strategicplanning.horsham.gov.uk/Regulation_19_Local_Plan/showUserAnswers?qid=9331459&amp;voteID=1190234</t>
  </si>
  <si>
    <t>https://strategicplanning.horsham.gov.uk/Regulation_19_Local_Plan/showUserAnswers?qid=9331459&amp;voteID=1190236</t>
  </si>
  <si>
    <t>https://strategicplanning.horsham.gov.uk/Regulation_19_Local_Plan/showUserAnswers?qid=9331459&amp;voteID=1190237</t>
  </si>
  <si>
    <t>https://strategicplanning.horsham.gov.uk/Regulation_19_Local_Plan/showUserAnswers?qid=9331459&amp;voteID=1190239</t>
  </si>
  <si>
    <t>https://strategicplanning.horsham.gov.uk/Regulation_19_Local_Plan/showUserAnswers?qid=9331459&amp;voteID=1190240</t>
  </si>
  <si>
    <t>https://strategicplanning.horsham.gov.uk/Regulation_19_Local_Plan/showUserAnswers?qid=9331459&amp;voteID=1190242</t>
  </si>
  <si>
    <t>https://strategicplanning.horsham.gov.uk/Regulation_19_Local_Plan/showUserAnswers?qid=9331459&amp;voteID=1190244</t>
  </si>
  <si>
    <t>https://strategicplanning.horsham.gov.uk/Regulation_19_Local_Plan/showUserAnswers?qid=9331459&amp;voteID=1190245</t>
  </si>
  <si>
    <t>https://strategicplanning.horsham.gov.uk/Regulation_19_Local_Plan/showUserAnswers?qid=9331459&amp;voteID=1190251</t>
  </si>
  <si>
    <t>https://strategicplanning.horsham.gov.uk/Regulation_19_Local_Plan/showUserAnswers?qid=9331459&amp;voteID=1190252</t>
  </si>
  <si>
    <t>https://strategicplanning.horsham.gov.uk/Regulation_19_Local_Plan/showUserAnswers?qid=9331459&amp;voteID=1190259</t>
  </si>
  <si>
    <t>https://strategicplanning.horsham.gov.uk/Regulation_19_Local_Plan/showUserAnswers?qid=9331459&amp;voteID=1190261</t>
  </si>
  <si>
    <t>https://strategicplanning.horsham.gov.uk/Regulation_19_Local_Plan/showUserAnswers?qid=9331459&amp;voteID=1190262</t>
  </si>
  <si>
    <t>https://strategicplanning.horsham.gov.uk/Regulation_19_Local_Plan/showUserAnswers?qid=9331459&amp;voteID=1190265</t>
  </si>
  <si>
    <t>https://strategicplanning.horsham.gov.uk/Regulation_19_Local_Plan/showUserAnswers?qid=9331459&amp;voteID=1190267</t>
  </si>
  <si>
    <t>-</t>
  </si>
  <si>
    <t>https://strategicplanning.horsham.gov.uk/Regulation_19_Local_Plan/showUserAnswers?qid=9331459&amp;voteID=1190268</t>
  </si>
  <si>
    <t>Civil Aviation</t>
  </si>
  <si>
    <t>https://strategicplanning.horsham.gov.uk/Regulation_19_Local_Plan/showUserAnswers?qid=9331459&amp;voteID=1190277</t>
  </si>
  <si>
    <t>https://strategicplanning.horsham.gov.uk/Regulation_19_Local_Plan/showUserAnswers?qid=9331459&amp;voteID=1190307</t>
  </si>
  <si>
    <t>https://strategicplanning.horsham.gov.uk/Regulation_19_Local_Plan/showUserAnswers?qid=9331459&amp;voteID=1190319</t>
  </si>
  <si>
    <t>https://strategicplanning.horsham.gov.uk/Regulation_19_Local_Plan/showUserAnswers?qid=9331459&amp;voteID=1190326</t>
  </si>
  <si>
    <t>https://strategicplanning.horsham.gov.uk/Regulation_19_Local_Plan/showUserAnswers?qid=9331459&amp;voteID=1190329</t>
  </si>
  <si>
    <t>https://strategicplanning.horsham.gov.uk/Regulation_19_Local_Plan/showUserAnswers?qid=9331459&amp;voteID=1190330</t>
  </si>
  <si>
    <t>https://strategicplanning.horsham.gov.uk/Regulation_19_Local_Plan/showUserAnswers?qid=9331459&amp;voteID=1190332</t>
  </si>
  <si>
    <t>https://strategicplanning.horsham.gov.uk/Regulation_19_Local_Plan/showUserAnswers?qid=9331459&amp;voteID=1190334</t>
  </si>
  <si>
    <t>https://strategicplanning.horsham.gov.uk/Regulation_19_Local_Plan/showUserAnswers?qid=9331459&amp;voteID=1190337</t>
  </si>
  <si>
    <t>https://strategicplanning.horsham.gov.uk/Regulation_19_Local_Plan/showUserAnswers?qid=9331459&amp;voteID=1190341</t>
  </si>
  <si>
    <t>https://strategicplanning.horsham.gov.uk/Regulation_19_Local_Plan/showUserAnswers?qid=9331459&amp;voteID=1190344</t>
  </si>
  <si>
    <t>Civil Service</t>
  </si>
  <si>
    <t>https://strategicplanning.horsham.gov.uk/Regulation_19_Local_Plan/showUserAnswers?qid=9331459&amp;voteID=1190351</t>
  </si>
  <si>
    <t>https://strategicplanning.horsham.gov.uk/Regulation_19_Local_Plan/showUserAnswers?qid=9331459&amp;voteID=1190354</t>
  </si>
  <si>
    <t>https://strategicplanning.horsham.gov.uk/Regulation_19_Local_Plan/showUserAnswers?qid=9331459&amp;voteID=1190356</t>
  </si>
  <si>
    <t>https://strategicplanning.horsham.gov.uk/Regulation_19_Local_Plan/showUserAnswers?qid=9331459&amp;voteID=1190357</t>
  </si>
  <si>
    <t>https://strategicplanning.horsham.gov.uk/Regulation_19_Local_Plan/showUserAnswers?qid=9331459&amp;voteID=1190362</t>
  </si>
  <si>
    <t>https://strategicplanning.horsham.gov.uk/Regulation_19_Local_Plan/showUserAnswers?qid=9331459&amp;voteID=1190363</t>
  </si>
  <si>
    <t>https://strategicplanning.horsham.gov.uk/Regulation_19_Local_Plan/showUserAnswers?qid=9331459&amp;voteID=1190370</t>
  </si>
  <si>
    <t>https://strategicplanning.horsham.gov.uk/Regulation_19_Local_Plan/showUserAnswers?qid=9331459&amp;voteID=1190371</t>
  </si>
  <si>
    <t>https://strategicplanning.horsham.gov.uk/Regulation_19_Local_Plan/showUserAnswers?qid=9331459&amp;voteID=1190373</t>
  </si>
  <si>
    <t>https://strategicplanning.horsham.gov.uk/Regulation_19_Local_Plan/showUserAnswers?qid=9331459&amp;voteID=1190377</t>
  </si>
  <si>
    <t>https://strategicplanning.horsham.gov.uk/Regulation_19_Local_Plan/showUserAnswers?qid=9331459&amp;voteID=1190378</t>
  </si>
  <si>
    <t>https://strategicplanning.horsham.gov.uk/Regulation_19_Local_Plan/showUserAnswers?qid=9331459&amp;voteID=1190380</t>
  </si>
  <si>
    <t>https://strategicplanning.horsham.gov.uk/Regulation_19_Local_Plan/showUserAnswers?qid=9331459&amp;voteID=1190384</t>
  </si>
  <si>
    <t>https://strategicplanning.horsham.gov.uk/Regulation_19_Local_Plan/showUserAnswers?qid=9331459&amp;voteID=1190386</t>
  </si>
  <si>
    <t>https://strategicplanning.horsham.gov.uk/Regulation_19_Local_Plan/showUserAnswers?qid=9331459&amp;voteID=1190388</t>
  </si>
  <si>
    <t>https://strategicplanning.horsham.gov.uk/Regulation_19_Local_Plan/showUserAnswers?qid=9331459&amp;voteID=1190390</t>
  </si>
  <si>
    <t>https://strategicplanning.horsham.gov.uk/Regulation_19_Local_Plan/showUserAnswers?qid=9331459&amp;voteID=1190391</t>
  </si>
  <si>
    <t>https://strategicplanning.horsham.gov.uk/Regulation_19_Local_Plan/showUserAnswers?qid=9331459&amp;voteID=1190400</t>
  </si>
  <si>
    <t>https://strategicplanning.horsham.gov.uk/Regulation_19_Local_Plan/showUserAnswers?qid=9331459&amp;voteID=1190401</t>
  </si>
  <si>
    <t>https://strategicplanning.horsham.gov.uk/Regulation_19_Local_Plan/showUserAnswers?qid=9331459&amp;voteID=1190404</t>
  </si>
  <si>
    <t>https://strategicplanning.horsham.gov.uk/Regulation_19_Local_Plan/showUserAnswers?qid=9331459&amp;voteID=1190406</t>
  </si>
  <si>
    <t>https://strategicplanning.horsham.gov.uk/Regulation_19_Local_Plan/showUserAnswers?qid=9331459&amp;voteID=1190415</t>
  </si>
  <si>
    <t>https://strategicplanning.horsham.gov.uk/Regulation_19_Local_Plan/showUserAnswers?qid=9331459&amp;voteID=1190421</t>
  </si>
  <si>
    <t>https://strategicplanning.horsham.gov.uk/Regulation_19_Local_Plan/showUserAnswers?qid=9331459&amp;voteID=1190422</t>
  </si>
  <si>
    <t>https://strategicplanning.horsham.gov.uk/Regulation_19_Local_Plan/showUserAnswers?qid=9331459&amp;voteID=1190480</t>
  </si>
  <si>
    <t>Hopegar Properties Ltd</t>
  </si>
  <si>
    <t>DMH Stallard (Lisa Da Silva)</t>
  </si>
  <si>
    <t>https://strategicplanning.horsham.gov.uk/Regulation_19_Local_Plan/showUserAnswers?qid=9331459&amp;voteID=1190483</t>
  </si>
  <si>
    <t>https://strategicplanning.horsham.gov.uk/Regulation_19_Local_Plan/showUserAnswers?qid=9331459&amp;voteID=1190488</t>
  </si>
  <si>
    <t>https://strategicplanning.horsham.gov.uk/Regulation_19_Local_Plan/showUserAnswers?qid=9331459&amp;voteID=1190491</t>
  </si>
  <si>
    <t>https://strategicplanning.horsham.gov.uk/Regulation_19_Local_Plan/showUserAnswers?qid=9331459&amp;voteID=1190497</t>
  </si>
  <si>
    <t>https://strategicplanning.horsham.gov.uk/Regulation_19_Local_Plan/showUserAnswers?qid=9331459&amp;voteID=1190500</t>
  </si>
  <si>
    <t>https://strategicplanning.horsham.gov.uk/Regulation_19_Local_Plan/showUserAnswers?qid=9331459&amp;voteID=1190505</t>
  </si>
  <si>
    <t>https://strategicplanning.horsham.gov.uk/Regulation_19_Local_Plan/showUserAnswers?qid=9331459&amp;voteID=1190507</t>
  </si>
  <si>
    <t>https://strategicplanning.horsham.gov.uk/Regulation_19_Local_Plan/showUserAnswers?qid=9331459&amp;voteID=1190508</t>
  </si>
  <si>
    <t>https://strategicplanning.horsham.gov.uk/Regulation_19_Local_Plan/showUserAnswers?qid=9331459&amp;voteID=1190509</t>
  </si>
  <si>
    <t>https://strategicplanning.horsham.gov.uk/Regulation_19_Local_Plan/showUserAnswers?qid=9331459&amp;voteID=1190510</t>
  </si>
  <si>
    <t>https://strategicplanning.horsham.gov.uk/Regulation_19_Local_Plan/showUserAnswers?qid=9331459&amp;voteID=1190512</t>
  </si>
  <si>
    <t>https://strategicplanning.horsham.gov.uk/Regulation_19_Local_Plan/showUserAnswers?qid=9331459&amp;voteID=1190513</t>
  </si>
  <si>
    <t>https://strategicplanning.horsham.gov.uk/Regulation_19_Local_Plan/showUserAnswers?qid=9331459&amp;voteID=1190514</t>
  </si>
  <si>
    <t>https://strategicplanning.horsham.gov.uk/Regulation_19_Local_Plan/showUserAnswers?qid=9331459&amp;voteID=1190515</t>
  </si>
  <si>
    <t>https://strategicplanning.horsham.gov.uk/Regulation_19_Local_Plan/showUserAnswers?qid=9331459&amp;voteID=1190516</t>
  </si>
  <si>
    <t>https://strategicplanning.horsham.gov.uk/Regulation_19_Local_Plan/showUserAnswers?qid=9331459&amp;voteID=1190517</t>
  </si>
  <si>
    <t>https://strategicplanning.horsham.gov.uk/Regulation_19_Local_Plan/showUserAnswers?qid=9331459&amp;voteID=1190523</t>
  </si>
  <si>
    <t>BilliGreen</t>
  </si>
  <si>
    <t>https://strategicplanning.horsham.gov.uk/Regulation_19_Local_Plan/showUserAnswers?qid=9331459&amp;voteID=1190528</t>
  </si>
  <si>
    <t>https://strategicplanning.horsham.gov.uk/Regulation_19_Local_Plan/showUserAnswers?qid=9331459&amp;voteID=1190529</t>
  </si>
  <si>
    <t>https://strategicplanning.horsham.gov.uk/Regulation_19_Local_Plan/showUserAnswers?qid=9331459&amp;voteID=1190532</t>
  </si>
  <si>
    <t>https://strategicplanning.horsham.gov.uk/Regulation_19_Local_Plan/showUserAnswers?qid=9331459&amp;voteID=1190535</t>
  </si>
  <si>
    <t>https://strategicplanning.horsham.gov.uk/Regulation_19_Local_Plan/showUserAnswers?qid=9331459&amp;voteID=1190538</t>
  </si>
  <si>
    <t>https://strategicplanning.horsham.gov.uk/Regulation_19_Local_Plan/showUserAnswers?qid=9331459&amp;voteID=1190539</t>
  </si>
  <si>
    <t>https://strategicplanning.horsham.gov.uk/Regulation_19_Local_Plan/showUserAnswers?qid=9331459&amp;voteID=1190545</t>
  </si>
  <si>
    <t>https://strategicplanning.horsham.gov.uk/Regulation_19_Local_Plan/showUserAnswers?qid=9331459&amp;voteID=1190546</t>
  </si>
  <si>
    <t>https://strategicplanning.horsham.gov.uk/Regulation_19_Local_Plan/showUserAnswers?qid=9331459&amp;voteID=1190558</t>
  </si>
  <si>
    <t>https://strategicplanning.horsham.gov.uk/Regulation_19_Local_Plan/showUserAnswers?qid=9331459&amp;voteID=1190569</t>
  </si>
  <si>
    <t>https://strategicplanning.horsham.gov.uk/Regulation_19_Local_Plan/showUserAnswers?qid=9331459&amp;voteID=1190570</t>
  </si>
  <si>
    <t>https://strategicplanning.horsham.gov.uk/Regulation_19_Local_Plan/showUserAnswers?qid=9331459&amp;voteID=1190573</t>
  </si>
  <si>
    <t>https://strategicplanning.horsham.gov.uk/Regulation_19_Local_Plan/showUserAnswers?qid=9331459&amp;voteID=1190575</t>
  </si>
  <si>
    <t>https://strategicplanning.horsham.gov.uk/Regulation_19_Local_Plan/showUserAnswers?qid=9331459&amp;voteID=1190576</t>
  </si>
  <si>
    <t>https://strategicplanning.horsham.gov.uk/Regulation_19_Local_Plan/showUserAnswers?qid=9331459&amp;voteID=1190587</t>
  </si>
  <si>
    <t>https://strategicplanning.horsham.gov.uk/Regulation_19_Local_Plan/showUserAnswers?qid=9331459&amp;voteID=1190604</t>
  </si>
  <si>
    <t>Billingshurst Community Partnership</t>
  </si>
  <si>
    <t>https://strategicplanning.horsham.gov.uk/Regulation_19_Local_Plan/showUserAnswers?qid=9331459&amp;voteID=1190610</t>
  </si>
  <si>
    <t>https://strategicplanning.horsham.gov.uk/Regulation_19_Local_Plan/showUserAnswers?qid=9331459&amp;voteID=1190611</t>
  </si>
  <si>
    <t>Campaign to Protect Rural England, Sussex Branch CIO, Brownings Farm, Blackboys, East Sussex, TN22 5</t>
  </si>
  <si>
    <t>https://strategicplanning.horsham.gov.uk/Regulation_19_Local_Plan/showUserAnswers?qid=9331459&amp;voteID=1190614</t>
  </si>
  <si>
    <t>https://strategicplanning.horsham.gov.uk/Regulation_19_Local_Plan/showUserAnswers?qid=9331459&amp;voteID=1190625</t>
  </si>
  <si>
    <t>https://strategicplanning.horsham.gov.uk/Regulation_19_Local_Plan/showUserAnswers?qid=9331459&amp;voteID=1190626</t>
  </si>
  <si>
    <t>https://strategicplanning.horsham.gov.uk/Regulation_19_Local_Plan/showUserAnswers?qid=9331459&amp;voteID=1190634</t>
  </si>
  <si>
    <t>https://strategicplanning.horsham.gov.uk/Regulation_19_Local_Plan/showUserAnswers?qid=9331459&amp;voteID=1190636</t>
  </si>
  <si>
    <t>https://strategicplanning.horsham.gov.uk/Regulation_19_Local_Plan/showUserAnswers?qid=9331459&amp;voteID=1190638</t>
  </si>
  <si>
    <t>https://strategicplanning.horsham.gov.uk/Regulation_19_Local_Plan/showUserAnswers?qid=9331459&amp;voteID=1190644</t>
  </si>
  <si>
    <t>https://strategicplanning.horsham.gov.uk/Regulation_19_Local_Plan/showUserAnswers?qid=9331459&amp;voteID=1190653</t>
  </si>
  <si>
    <t>https://strategicplanning.horsham.gov.uk/Regulation_19_Local_Plan/showUserAnswers?qid=9331459&amp;voteID=1190655</t>
  </si>
  <si>
    <t>https://strategicplanning.horsham.gov.uk/Regulation_19_Local_Plan/showUserAnswers?qid=9331459&amp;voteID=1190659</t>
  </si>
  <si>
    <t>https://strategicplanning.horsham.gov.uk/Regulation_19_Local_Plan/showUserAnswers?qid=9331459&amp;voteID=1190674</t>
  </si>
  <si>
    <t>https://strategicplanning.horsham.gov.uk/Regulation_19_Local_Plan/showUserAnswers?qid=9331459&amp;voteID=1190676</t>
  </si>
  <si>
    <t>https://strategicplanning.horsham.gov.uk/Regulation_19_Local_Plan/showUserAnswers?qid=9331459&amp;voteID=1190708</t>
  </si>
  <si>
    <t>https://strategicplanning.horsham.gov.uk/Regulation_19_Local_Plan/showUserAnswers?qid=9331459&amp;voteID=1190737</t>
  </si>
  <si>
    <t>https://strategicplanning.horsham.gov.uk/Regulation_19_Local_Plan/showUserAnswers?qid=9331459&amp;voteID=1190744</t>
  </si>
  <si>
    <t>Trustees of E.G. Collins</t>
  </si>
  <si>
    <t>https://strategicplanning.horsham.gov.uk/Regulation_19_Local_Plan/showUserAnswers?qid=9331459&amp;voteID=1190752</t>
  </si>
  <si>
    <t>https://strategicplanning.horsham.gov.uk/Regulation_19_Local_Plan/showUserAnswers?qid=9331459&amp;voteID=1190759</t>
  </si>
  <si>
    <t>https://strategicplanning.horsham.gov.uk/Regulation_19_Local_Plan/showUserAnswers?qid=9331459&amp;voteID=1190764</t>
  </si>
  <si>
    <t>https://strategicplanning.horsham.gov.uk/Regulation_19_Local_Plan/showUserAnswers?qid=9331459&amp;voteID=1190765</t>
  </si>
  <si>
    <t>https://strategicplanning.horsham.gov.uk/Regulation_19_Local_Plan/showUserAnswers?qid=9331459&amp;voteID=1190774</t>
  </si>
  <si>
    <t>Riverdale Developments</t>
  </si>
  <si>
    <t>CMYK (Planning &amp; Design) (Mr John Brindley)</t>
  </si>
  <si>
    <t>https://strategicplanning.horsham.gov.uk/Regulation_19_Local_Plan/showUserAnswers?qid=9331459&amp;voteID=1190775</t>
  </si>
  <si>
    <t>https://strategicplanning.horsham.gov.uk/Regulation_19_Local_Plan/showUserAnswers?qid=9331459&amp;voteID=1190776</t>
  </si>
  <si>
    <t>https://strategicplanning.horsham.gov.uk/Regulation_19_Local_Plan/showUserAnswers?qid=9331459&amp;voteID=1190783</t>
  </si>
  <si>
    <t>https://strategicplanning.horsham.gov.uk/Regulation_19_Local_Plan/showUserAnswers?qid=9331459&amp;voteID=1190784</t>
  </si>
  <si>
    <t>https://strategicplanning.horsham.gov.uk/Regulation_19_Local_Plan/showUserAnswers?qid=9331459&amp;voteID=1190786</t>
  </si>
  <si>
    <t>https://strategicplanning.horsham.gov.uk/Regulation_19_Local_Plan/showUserAnswers?qid=9331459&amp;voteID=1190788</t>
  </si>
  <si>
    <t>Horsham District Cycling Forum</t>
  </si>
  <si>
    <t>https://strategicplanning.horsham.gov.uk/Regulation_19_Local_Plan/showUserAnswers?qid=9331459&amp;voteID=1190790</t>
  </si>
  <si>
    <t>https://strategicplanning.horsham.gov.uk/Regulation_19_Local_Plan/showUserAnswers?qid=9331459&amp;voteID=1190798</t>
  </si>
  <si>
    <t>https://strategicplanning.horsham.gov.uk/Regulation_19_Local_Plan/showUserAnswers?qid=9331459&amp;voteID=1190799</t>
  </si>
  <si>
    <t>https://strategicplanning.horsham.gov.uk/Regulation_19_Local_Plan/showUserAnswers?qid=9331459&amp;voteID=1190807</t>
  </si>
  <si>
    <t>https://strategicplanning.horsham.gov.uk/Regulation_19_Local_Plan/showUserAnswers?qid=9331459&amp;voteID=1190810</t>
  </si>
  <si>
    <t>https://strategicplanning.horsham.gov.uk/Regulation_19_Local_Plan/showUserAnswers?qid=9331459&amp;voteID=1190830</t>
  </si>
  <si>
    <t>https://strategicplanning.horsham.gov.uk/Regulation_19_Local_Plan/showUserAnswers?qid=9331459&amp;voteID=1190832</t>
  </si>
  <si>
    <t>https://strategicplanning.horsham.gov.uk/Regulation_19_Local_Plan/showUserAnswers?qid=9331459&amp;voteID=1190833</t>
  </si>
  <si>
    <t>https://strategicplanning.horsham.gov.uk/Regulation_19_Local_Plan/showUserAnswers?qid=9331459&amp;voteID=1190840</t>
  </si>
  <si>
    <t>https://strategicplanning.horsham.gov.uk/Regulation_19_Local_Plan/showUserAnswers?qid=9331459&amp;voteID=1190842</t>
  </si>
  <si>
    <t>https://strategicplanning.horsham.gov.uk/Regulation_19_Local_Plan/showUserAnswers?qid=9331459&amp;voteID=1190849</t>
  </si>
  <si>
    <t>https://strategicplanning.horsham.gov.uk/Regulation_19_Local_Plan/showUserAnswers?qid=9331459&amp;voteID=1190874</t>
  </si>
  <si>
    <t>https://strategicplanning.horsham.gov.uk/Regulation_19_Local_Plan/showUserAnswers?qid=9331459&amp;voteID=1190884</t>
  </si>
  <si>
    <t>https://strategicplanning.horsham.gov.uk/Regulation_19_Local_Plan/showUserAnswers?qid=9331459&amp;voteID=1190887</t>
  </si>
  <si>
    <t>Airport Services</t>
  </si>
  <si>
    <t>https://strategicplanning.horsham.gov.uk/Regulation_19_Local_Plan/showUserAnswers?qid=9331459&amp;voteID=1190889</t>
  </si>
  <si>
    <t>https://strategicplanning.horsham.gov.uk/Regulation_19_Local_Plan/showUserAnswers?qid=9331459&amp;voteID=1190892</t>
  </si>
  <si>
    <t>https://strategicplanning.horsham.gov.uk/Regulation_19_Local_Plan/showUserAnswers?qid=9331459&amp;voteID=1190895</t>
  </si>
  <si>
    <t>https://strategicplanning.horsham.gov.uk/Regulation_19_Local_Plan/showUserAnswers?qid=9331459&amp;voteID=1190897</t>
  </si>
  <si>
    <t>https://strategicplanning.horsham.gov.uk/Regulation_19_Local_Plan/showUserAnswers?qid=9331459&amp;voteID=1190904</t>
  </si>
  <si>
    <t>https://strategicplanning.horsham.gov.uk/Regulation_19_Local_Plan/showUserAnswers?qid=9331459&amp;voteID=1190905</t>
  </si>
  <si>
    <t>https://strategicplanning.horsham.gov.uk/Regulation_19_Local_Plan/showUserAnswers?qid=9331459&amp;voteID=1190907</t>
  </si>
  <si>
    <t>https://strategicplanning.horsham.gov.uk/Regulation_19_Local_Plan/showUserAnswers?qid=9331459&amp;voteID=1190911</t>
  </si>
  <si>
    <t>https://strategicplanning.horsham.gov.uk/Regulation_19_Local_Plan/showUserAnswers?qid=9331459&amp;voteID=1190913</t>
  </si>
  <si>
    <t>https://strategicplanning.horsham.gov.uk/Regulation_19_Local_Plan/showUserAnswers?qid=9331459&amp;voteID=1190916</t>
  </si>
  <si>
    <t>Na</t>
  </si>
  <si>
    <t>https://strategicplanning.horsham.gov.uk/Regulation_19_Local_Plan/showUserAnswers?qid=9331459&amp;voteID=1190919</t>
  </si>
  <si>
    <t>https://strategicplanning.horsham.gov.uk/Regulation_19_Local_Plan/showUserAnswers?qid=9331459&amp;voteID=1190923</t>
  </si>
  <si>
    <t>https://strategicplanning.horsham.gov.uk/Regulation_19_Local_Plan/showUserAnswers?qid=9331459&amp;voteID=1190926</t>
  </si>
  <si>
    <t>https://strategicplanning.horsham.gov.uk/Regulation_19_Local_Plan/showUserAnswers?qid=9331459&amp;voteID=1190927</t>
  </si>
  <si>
    <t>https://strategicplanning.horsham.gov.uk/Regulation_19_Local_Plan/showUserAnswers?qid=9331459&amp;voteID=1190929</t>
  </si>
  <si>
    <t>https://strategicplanning.horsham.gov.uk/Regulation_19_Local_Plan/showUserAnswers?qid=9331459&amp;voteID=1190930</t>
  </si>
  <si>
    <t>https://strategicplanning.horsham.gov.uk/Regulation_19_Local_Plan/showUserAnswers?qid=9331459&amp;voteID=1190931</t>
  </si>
  <si>
    <t>https://strategicplanning.horsham.gov.uk/Regulation_19_Local_Plan/showUserAnswers?qid=9331459&amp;voteID=1190934</t>
  </si>
  <si>
    <t>https://strategicplanning.horsham.gov.uk/Regulation_19_Local_Plan/showUserAnswers?qid=9331459&amp;voteID=1190935</t>
  </si>
  <si>
    <t>https://strategicplanning.horsham.gov.uk/Regulation_19_Local_Plan/showUserAnswers?qid=9331459&amp;voteID=1190936</t>
  </si>
  <si>
    <t>https://strategicplanning.horsham.gov.uk/Regulation_19_Local_Plan/showUserAnswers?qid=9331459&amp;voteID=1190940</t>
  </si>
  <si>
    <t>https://strategicplanning.horsham.gov.uk/Regulation_19_Local_Plan/showUserAnswers?qid=9331459&amp;voteID=1190942</t>
  </si>
  <si>
    <t>https://strategicplanning.horsham.gov.uk/Regulation_19_Local_Plan/showUserAnswers?qid=9331459&amp;voteID=1190944</t>
  </si>
  <si>
    <t>https://strategicplanning.horsham.gov.uk/Regulation_19_Local_Plan/showUserAnswers?qid=9331459&amp;voteID=1190947</t>
  </si>
  <si>
    <t>https://strategicplanning.horsham.gov.uk/Regulation_19_Local_Plan/showUserAnswers?qid=9331459&amp;voteID=1190948</t>
  </si>
  <si>
    <t>Rudgwick Preservation Society</t>
  </si>
  <si>
    <t>https://strategicplanning.horsham.gov.uk/Regulation_19_Local_Plan/showUserAnswers?qid=9331459&amp;voteID=1190949</t>
  </si>
  <si>
    <t>https://strategicplanning.horsham.gov.uk/Regulation_19_Local_Plan/showUserAnswers?qid=9331459&amp;voteID=1190950</t>
  </si>
  <si>
    <t>https://strategicplanning.horsham.gov.uk/Regulation_19_Local_Plan/showUserAnswers?qid=9331459&amp;voteID=1190951</t>
  </si>
  <si>
    <t>https://strategicplanning.horsham.gov.uk/Regulation_19_Local_Plan/showUserAnswers?qid=9331459&amp;voteID=1190952</t>
  </si>
  <si>
    <t>https://strategicplanning.horsham.gov.uk/Regulation_19_Local_Plan/showUserAnswers?qid=9331459&amp;voteID=1190953</t>
  </si>
  <si>
    <t>https://strategicplanning.horsham.gov.uk/Regulation_19_Local_Plan/showUserAnswers?qid=9331459&amp;voteID=1190954</t>
  </si>
  <si>
    <t>https://strategicplanning.horsham.gov.uk/Regulation_19_Local_Plan/showUserAnswers?qid=9331459&amp;voteID=1190955</t>
  </si>
  <si>
    <t>https://strategicplanning.horsham.gov.uk/Regulation_19_Local_Plan/showUserAnswers?qid=9331459&amp;voteID=1190957</t>
  </si>
  <si>
    <t>https://strategicplanning.horsham.gov.uk/Regulation_19_Local_Plan/showUserAnswers?qid=9331459&amp;voteID=1190960</t>
  </si>
  <si>
    <t>https://strategicplanning.horsham.gov.uk/Regulation_19_Local_Plan/showUserAnswers?qid=9331459&amp;voteID=1190961</t>
  </si>
  <si>
    <t>https://strategicplanning.horsham.gov.uk/Regulation_19_Local_Plan/showUserAnswers?qid=9331459&amp;voteID=1190962</t>
  </si>
  <si>
    <t>https://strategicplanning.horsham.gov.uk/Regulation_19_Local_Plan/showUserAnswers?qid=9331459&amp;voteID=1190963</t>
  </si>
  <si>
    <t>https://strategicplanning.horsham.gov.uk/Regulation_19_Local_Plan/showUserAnswers?qid=9331459&amp;voteID=1190964</t>
  </si>
  <si>
    <t>https://strategicplanning.horsham.gov.uk/Regulation_19_Local_Plan/showUserAnswers?qid=9331459&amp;voteID=1190966</t>
  </si>
  <si>
    <t>https://strategicplanning.horsham.gov.uk/Regulation_19_Local_Plan/showUserAnswers?qid=9331459&amp;voteID=1190968</t>
  </si>
  <si>
    <t>https://strategicplanning.horsham.gov.uk/Regulation_19_Local_Plan/showUserAnswers?qid=9331459&amp;voteID=1190970</t>
  </si>
  <si>
    <t>https://strategicplanning.horsham.gov.uk/Regulation_19_Local_Plan/showUserAnswers?qid=9331459&amp;voteID=1190971</t>
  </si>
  <si>
    <t>https://strategicplanning.horsham.gov.uk/Regulation_19_Local_Plan/showUserAnswers?qid=9331459&amp;voteID=1190973</t>
  </si>
  <si>
    <t>https://strategicplanning.horsham.gov.uk/Regulation_19_Local_Plan/showUserAnswers?qid=9331459&amp;voteID=1190974</t>
  </si>
  <si>
    <t>https://strategicplanning.horsham.gov.uk/Regulation_19_Local_Plan/showUserAnswers?qid=9331459&amp;voteID=1190975</t>
  </si>
  <si>
    <t>https://strategicplanning.horsham.gov.uk/Regulation_19_Local_Plan/showUserAnswers?qid=9331459&amp;voteID=1190976</t>
  </si>
  <si>
    <t>https://strategicplanning.horsham.gov.uk/Regulation_19_Local_Plan/showUserAnswers?qid=9331459&amp;voteID=1190977</t>
  </si>
  <si>
    <t>https://strategicplanning.horsham.gov.uk/Regulation_19_Local_Plan/showUserAnswers?qid=9331459&amp;voteID=1190978</t>
  </si>
  <si>
    <t>https://strategicplanning.horsham.gov.uk/Regulation_19_Local_Plan/showUserAnswers?qid=9331459&amp;voteID=1190979</t>
  </si>
  <si>
    <t>https://strategicplanning.horsham.gov.uk/Regulation_19_Local_Plan/showUserAnswers?qid=9331459&amp;voteID=1190980</t>
  </si>
  <si>
    <t>https://strategicplanning.horsham.gov.uk/Regulation_19_Local_Plan/showUserAnswers?qid=9331459&amp;voteID=1190981</t>
  </si>
  <si>
    <t>https://strategicplanning.horsham.gov.uk/Regulation_19_Local_Plan/showUserAnswers?qid=9331459&amp;voteID=1190984</t>
  </si>
  <si>
    <t>https://strategicplanning.horsham.gov.uk/Regulation_19_Local_Plan/showUserAnswers?qid=9331459&amp;voteID=1190991</t>
  </si>
  <si>
    <t>https://strategicplanning.horsham.gov.uk/Regulation_19_Local_Plan/showUserAnswers?qid=9331459&amp;voteID=1191006</t>
  </si>
  <si>
    <t>https://strategicplanning.horsham.gov.uk/Regulation_19_Local_Plan/showUserAnswers?qid=9331459&amp;voteID=1191009</t>
  </si>
  <si>
    <t>Henfield Parish Council</t>
  </si>
  <si>
    <t>https://strategicplanning.horsham.gov.uk/Regulation_19_Local_Plan/showUserAnswers?qid=9331459&amp;voteID=1191014</t>
  </si>
  <si>
    <t>Department for Education</t>
  </si>
  <si>
    <t>https://strategicplanning.horsham.gov.uk/Regulation_19_Local_Plan/showUserAnswers?qid=9331459&amp;voteID=1191015</t>
  </si>
  <si>
    <t>Upper Beeding Parish Council</t>
  </si>
  <si>
    <t>https://strategicplanning.horsham.gov.uk/Regulation_19_Local_Plan/showUserAnswers?qid=9331459&amp;voteID=1191020</t>
  </si>
  <si>
    <t>Solve Planning Ltd (Rosalind Gall)</t>
  </si>
  <si>
    <t>https://strategicplanning.horsham.gov.uk/Regulation_19_Local_Plan/showUserAnswers?qid=9331459&amp;voteID=1191022</t>
  </si>
  <si>
    <t>https://strategicplanning.horsham.gov.uk/Regulation_19_Local_Plan/showUserAnswers?qid=9331459&amp;voteID=1191029</t>
  </si>
  <si>
    <t>https://strategicplanning.horsham.gov.uk/Regulation_19_Local_Plan/showUserAnswers?qid=9331459&amp;voteID=1191032</t>
  </si>
  <si>
    <t>https://strategicplanning.horsham.gov.uk/Regulation_19_Local_Plan/showUserAnswers?qid=9331459&amp;voteID=1191036</t>
  </si>
  <si>
    <t>https://strategicplanning.horsham.gov.uk/Regulation_19_Local_Plan/showUserAnswers?qid=9331459&amp;voteID=1191039</t>
  </si>
  <si>
    <t>https://strategicplanning.horsham.gov.uk/Regulation_19_Local_Plan/showUserAnswers?qid=9331459&amp;voteID=1191041</t>
  </si>
  <si>
    <t>https://strategicplanning.horsham.gov.uk/Regulation_19_Local_Plan/showUserAnswers?qid=9331459&amp;voteID=1191046</t>
  </si>
  <si>
    <t>https://strategicplanning.horsham.gov.uk/Regulation_19_Local_Plan/showUserAnswers?qid=9331459&amp;voteID=1191050</t>
  </si>
  <si>
    <t>https://strategicplanning.horsham.gov.uk/Regulation_19_Local_Plan/showUserAnswers?qid=9331459&amp;voteID=1191053</t>
  </si>
  <si>
    <t>https://strategicplanning.horsham.gov.uk/Regulation_19_Local_Plan/showUserAnswers?qid=9331459&amp;voteID=1191057</t>
  </si>
  <si>
    <t>https://strategicplanning.horsham.gov.uk/Regulation_19_Local_Plan/showUserAnswers?qid=9331459&amp;voteID=1191058</t>
  </si>
  <si>
    <t>https://strategicplanning.horsham.gov.uk/Regulation_19_Local_Plan/showUserAnswers?qid=9331459&amp;voteID=1191066</t>
  </si>
  <si>
    <t>https://strategicplanning.horsham.gov.uk/Regulation_19_Local_Plan/showUserAnswers?qid=9331459&amp;voteID=1191069</t>
  </si>
  <si>
    <t>https://strategicplanning.horsham.gov.uk/Regulation_19_Local_Plan/showUserAnswers?qid=9331459&amp;voteID=1191071</t>
  </si>
  <si>
    <t>Steyning Parish Council</t>
  </si>
  <si>
    <t>https://strategicplanning.horsham.gov.uk/Regulation_19_Local_Plan/showUserAnswers?qid=9331459&amp;voteID=1191072</t>
  </si>
  <si>
    <t>https://strategicplanning.horsham.gov.uk/Regulation_19_Local_Plan/showUserAnswers?qid=9331459&amp;voteID=1191077</t>
  </si>
  <si>
    <t>https://strategicplanning.horsham.gov.uk/Regulation_19_Local_Plan/showUserAnswers?qid=9331459&amp;voteID=1191079</t>
  </si>
  <si>
    <t>Thakeham Homes</t>
  </si>
  <si>
    <t>https://strategicplanning.horsham.gov.uk/Regulation_19_Local_Plan/showUserAnswers?qid=9331459&amp;voteID=1191084</t>
  </si>
  <si>
    <t>https://strategicplanning.horsham.gov.uk/Regulation_19_Local_Plan/showUserAnswers?qid=9331459&amp;voteID=1191086</t>
  </si>
  <si>
    <t>https://strategicplanning.horsham.gov.uk/Regulation_19_Local_Plan/showUserAnswers?qid=9331459&amp;voteID=1191090</t>
  </si>
  <si>
    <t>https://strategicplanning.horsham.gov.uk/Regulation_19_Local_Plan/showUserAnswers?qid=9331459&amp;voteID=1191095</t>
  </si>
  <si>
    <t>https://strategicplanning.horsham.gov.uk/Regulation_19_Local_Plan/showUserAnswers?qid=9331459&amp;voteID=1191105</t>
  </si>
  <si>
    <t>Buchanan Trading Inc</t>
  </si>
  <si>
    <t>Stutt and Parker (Mr Paul Carnell)</t>
  </si>
  <si>
    <t>https://strategicplanning.horsham.gov.uk/Regulation_19_Local_Plan/showUserAnswers?qid=9331459&amp;voteID=1191108</t>
  </si>
  <si>
    <t>https://strategicplanning.horsham.gov.uk/Regulation_19_Local_Plan/showUserAnswers?qid=9331459&amp;voteID=1191109</t>
  </si>
  <si>
    <t>https://strategicplanning.horsham.gov.uk/Regulation_19_Local_Plan/showUserAnswers?qid=9331459&amp;voteID=1191115</t>
  </si>
  <si>
    <t>https://strategicplanning.horsham.gov.uk/Regulation_19_Local_Plan/showUserAnswers?qid=9331459&amp;voteID=1191118</t>
  </si>
  <si>
    <t>https://strategicplanning.horsham.gov.uk/Regulation_19_Local_Plan/showUserAnswers?qid=9331459&amp;voteID=1191125</t>
  </si>
  <si>
    <t>https://strategicplanning.horsham.gov.uk/Regulation_19_Local_Plan/showUserAnswers?qid=9331459&amp;voteID=1191129</t>
  </si>
  <si>
    <t>https://strategicplanning.horsham.gov.uk/Regulation_19_Local_Plan/showUserAnswers?qid=9331459&amp;voteID=1191131</t>
  </si>
  <si>
    <t>https://strategicplanning.horsham.gov.uk/Regulation_19_Local_Plan/showUserAnswers?qid=9331459&amp;voteID=1191134</t>
  </si>
  <si>
    <t>https://strategicplanning.horsham.gov.uk/Regulation_19_Local_Plan/showUserAnswers?qid=9331459&amp;voteID=1191138</t>
  </si>
  <si>
    <t>https://strategicplanning.horsham.gov.uk/Regulation_19_Local_Plan/showUserAnswers?qid=9331459&amp;voteID=1191145</t>
  </si>
  <si>
    <t>https://strategicplanning.horsham.gov.uk/Regulation_19_Local_Plan/showUserAnswers?qid=9331459&amp;voteID=1191148</t>
  </si>
  <si>
    <t>Rusper Parish Council</t>
  </si>
  <si>
    <t>https://strategicplanning.horsham.gov.uk/Regulation_19_Local_Plan/showUserAnswers?qid=9331459&amp;voteID=1191155</t>
  </si>
  <si>
    <t>https://strategicplanning.horsham.gov.uk/Regulation_19_Local_Plan/showUserAnswers?qid=9331459&amp;voteID=1191159</t>
  </si>
  <si>
    <t>https://strategicplanning.horsham.gov.uk/Regulation_19_Local_Plan/showUserAnswers?qid=9331459&amp;voteID=1191162</t>
  </si>
  <si>
    <t>https://strategicplanning.horsham.gov.uk/Regulation_19_Local_Plan/showUserAnswers?qid=9331459&amp;voteID=1191166</t>
  </si>
  <si>
    <t>https://strategicplanning.horsham.gov.uk/Regulation_19_Local_Plan/showUserAnswers?qid=9331459&amp;voteID=1191170</t>
  </si>
  <si>
    <t>https://strategicplanning.horsham.gov.uk/Regulation_19_Local_Plan/showUserAnswers?qid=9331459&amp;voteID=1191173</t>
  </si>
  <si>
    <t>https://strategicplanning.horsham.gov.uk/Regulation_19_Local_Plan/showUserAnswers?qid=9331459&amp;voteID=1191178</t>
  </si>
  <si>
    <t>Avison Young (UK) Ltd (Matt Verlander)</t>
  </si>
  <si>
    <t>https://strategicplanning.horsham.gov.uk/Regulation_19_Local_Plan/showUserAnswers?qid=9331459&amp;voteID=1191182</t>
  </si>
  <si>
    <t>The Steyning Society</t>
  </si>
  <si>
    <t>https://strategicplanning.horsham.gov.uk/Regulation_19_Local_Plan/showUserAnswers?qid=9331459&amp;voteID=1191185</t>
  </si>
  <si>
    <t>https://strategicplanning.horsham.gov.uk/Regulation_19_Local_Plan/showUserAnswers?qid=9331459&amp;voteID=1191189</t>
  </si>
  <si>
    <t>https://strategicplanning.horsham.gov.uk/Regulation_19_Local_Plan/showUserAnswers?qid=9331459&amp;voteID=1191192</t>
  </si>
  <si>
    <t>https://strategicplanning.horsham.gov.uk/Regulation_19_Local_Plan/showUserAnswers?qid=9331459&amp;voteID=1191195</t>
  </si>
  <si>
    <t>Cowfold Parish Council</t>
  </si>
  <si>
    <t>https://strategicplanning.horsham.gov.uk/Regulation_19_Local_Plan/showUserAnswers?qid=9331459&amp;voteID=1191197</t>
  </si>
  <si>
    <t>https://strategicplanning.horsham.gov.uk/Regulation_19_Local_Plan/showUserAnswers?qid=9331459&amp;voteID=1191200</t>
  </si>
  <si>
    <t>https://strategicplanning.horsham.gov.uk/Regulation_19_Local_Plan/showUserAnswers?qid=9331459&amp;voteID=1191202</t>
  </si>
  <si>
    <t>https://strategicplanning.horsham.gov.uk/Regulation_19_Local_Plan/showUserAnswers?qid=9331459&amp;voteID=1191204</t>
  </si>
  <si>
    <t>https://strategicplanning.horsham.gov.uk/Regulation_19_Local_Plan/showUserAnswers?qid=9331459&amp;voteID=1191206</t>
  </si>
  <si>
    <t>Dawngen Limited</t>
  </si>
  <si>
    <t>https://strategicplanning.horsham.gov.uk/Regulation_19_Local_Plan/showUserAnswers?qid=9331459&amp;voteID=1191209</t>
  </si>
  <si>
    <t>https://strategicplanning.horsham.gov.uk/Regulation_19_Local_Plan/showUserAnswers?qid=9331459&amp;voteID=1191212</t>
  </si>
  <si>
    <t>Akehurst Homes Limited</t>
  </si>
  <si>
    <t>mr stephen jupp</t>
  </si>
  <si>
    <t>https://strategicplanning.horsham.gov.uk/Regulation_19_Local_Plan/showUserAnswers?qid=9331459&amp;voteID=1191214</t>
  </si>
  <si>
    <t>https://strategicplanning.horsham.gov.uk/Regulation_19_Local_Plan/showUserAnswers?qid=9331459&amp;voteID=1191218</t>
  </si>
  <si>
    <t>https://strategicplanning.horsham.gov.uk/Regulation_19_Local_Plan/showUserAnswers?qid=9331459&amp;voteID=1191224</t>
  </si>
  <si>
    <t>https://strategicplanning.horsham.gov.uk/Regulation_19_Local_Plan/showUserAnswers?qid=9331459&amp;voteID=1191240</t>
  </si>
  <si>
    <t>https://strategicplanning.horsham.gov.uk/Regulation_19_Local_Plan/showUserAnswers?qid=9331459&amp;voteID=1191245</t>
  </si>
  <si>
    <t>UBNP</t>
  </si>
  <si>
    <t>https://strategicplanning.horsham.gov.uk/Regulation_19_Local_Plan/showUserAnswers?qid=9331459&amp;voteID=1191246</t>
  </si>
  <si>
    <t>Victoria Land Limited</t>
  </si>
  <si>
    <t>https://strategicplanning.horsham.gov.uk/Regulation_19_Local_Plan/showUserAnswers?qid=9331459&amp;voteID=1191255</t>
  </si>
  <si>
    <t>https://strategicplanning.horsham.gov.uk/Regulation_19_Local_Plan/showUserAnswers?qid=9331459&amp;voteID=1191259</t>
  </si>
  <si>
    <t>Save West of Ifield</t>
  </si>
  <si>
    <t>https://strategicplanning.horsham.gov.uk/Regulation_19_Local_Plan/showUserAnswers?qid=9331459&amp;voteID=1191263</t>
  </si>
  <si>
    <t>https://strategicplanning.horsham.gov.uk/Regulation_19_Local_Plan/showUserAnswers?qid=9331459&amp;voteID=1191266</t>
  </si>
  <si>
    <t>https://strategicplanning.horsham.gov.uk/Regulation_19_Local_Plan/showUserAnswers?qid=9331459&amp;voteID=1191267</t>
  </si>
  <si>
    <t>https://strategicplanning.horsham.gov.uk/Regulation_19_Local_Plan/showUserAnswers?qid=9331459&amp;voteID=1191269</t>
  </si>
  <si>
    <t>https://strategicplanning.horsham.gov.uk/Regulation_19_Local_Plan/showUserAnswers?qid=9331459&amp;voteID=1191277</t>
  </si>
  <si>
    <t>https://strategicplanning.horsham.gov.uk/Regulation_19_Local_Plan/showUserAnswers?qid=9331459&amp;voteID=1191282</t>
  </si>
  <si>
    <t>Croudace Ltd</t>
  </si>
  <si>
    <t>Batcheller Monkhouse (Mr Dan Holmes)</t>
  </si>
  <si>
    <t>https://strategicplanning.horsham.gov.uk/Regulation_19_Local_Plan/showUserAnswers?qid=9331459&amp;voteID=1191285</t>
  </si>
  <si>
    <t>https://strategicplanning.horsham.gov.uk/Regulation_19_Local_Plan/showUserAnswers?qid=9331459&amp;voteID=1191287</t>
  </si>
  <si>
    <t>https://strategicplanning.horsham.gov.uk/Regulation_19_Local_Plan/showUserAnswers?qid=9331459&amp;voteID=1191288</t>
  </si>
  <si>
    <t>https://strategicplanning.horsham.gov.uk/Regulation_19_Local_Plan/showUserAnswers?qid=9331459&amp;voteID=1191290</t>
  </si>
  <si>
    <t>https://strategicplanning.horsham.gov.uk/Regulation_19_Local_Plan/showUserAnswers?qid=9331459&amp;voteID=1191291</t>
  </si>
  <si>
    <t>https://strategicplanning.horsham.gov.uk/Regulation_19_Local_Plan/showUserAnswers?qid=9331459&amp;voteID=1191292</t>
  </si>
  <si>
    <t>https://strategicplanning.horsham.gov.uk/Regulation_19_Local_Plan/showUserAnswers?qid=9331459&amp;voteID=1191293</t>
  </si>
  <si>
    <t>https://strategicplanning.horsham.gov.uk/Regulation_19_Local_Plan/showUserAnswers?qid=9331459&amp;voteID=1191295</t>
  </si>
  <si>
    <t>https://strategicplanning.horsham.gov.uk/Regulation_19_Local_Plan/showUserAnswers?qid=9331459&amp;voteID=1191299</t>
  </si>
  <si>
    <t>https://strategicplanning.horsham.gov.uk/Regulation_19_Local_Plan/showUserAnswers?qid=9331459&amp;voteID=1191305</t>
  </si>
  <si>
    <t>https://strategicplanning.horsham.gov.uk/Regulation_19_Local_Plan/showUserAnswers?qid=9331459&amp;voteID=1191308</t>
  </si>
  <si>
    <t>https://strategicplanning.horsham.gov.uk/Regulation_19_Local_Plan/showUserAnswers?qid=9331459&amp;voteID=1191309</t>
  </si>
  <si>
    <t>https://strategicplanning.horsham.gov.uk/Regulation_19_Local_Plan/showUserAnswers?qid=9331459&amp;voteID=1191315</t>
  </si>
  <si>
    <t>SLR Consulting (Ms Laura Black)</t>
  </si>
  <si>
    <t>https://strategicplanning.horsham.gov.uk/Regulation_19_Local_Plan/showUserAnswers?qid=9331459&amp;voteID=1191316</t>
  </si>
  <si>
    <t>https://strategicplanning.horsham.gov.uk/Regulation_19_Local_Plan/showUserAnswers?qid=9331459&amp;voteID=1191319</t>
  </si>
  <si>
    <t>https://strategicplanning.horsham.gov.uk/Regulation_19_Local_Plan/showUserAnswers?qid=9331459&amp;voteID=1191322</t>
  </si>
  <si>
    <t>https://strategicplanning.horsham.gov.uk/Regulation_19_Local_Plan/showUserAnswers?qid=9331459&amp;voteID=1191326</t>
  </si>
  <si>
    <t>https://strategicplanning.horsham.gov.uk/Regulation_19_Local_Plan/showUserAnswers?qid=9331459&amp;voteID=1191332</t>
  </si>
  <si>
    <t>https://strategicplanning.horsham.gov.uk/Regulation_19_Local_Plan/showUserAnswers?qid=9331459&amp;voteID=1191342</t>
  </si>
  <si>
    <t>https://strategicplanning.horsham.gov.uk/Regulation_19_Local_Plan/showUserAnswers?qid=9331459&amp;voteID=1191347</t>
  </si>
  <si>
    <t>https://strategicplanning.horsham.gov.uk/Regulation_19_Local_Plan/showUserAnswers?qid=9331459&amp;voteID=1191349</t>
  </si>
  <si>
    <t>https://strategicplanning.horsham.gov.uk/Regulation_19_Local_Plan/showUserAnswers?qid=9331459&amp;voteID=1191352</t>
  </si>
  <si>
    <t>https://strategicplanning.horsham.gov.uk/Regulation_19_Local_Plan/showUserAnswers?qid=9331459&amp;voteID=1191355</t>
  </si>
  <si>
    <t>https://strategicplanning.horsham.gov.uk/Regulation_19_Local_Plan/showUserAnswers?qid=9331459&amp;voteID=1191358</t>
  </si>
  <si>
    <t>https://strategicplanning.horsham.gov.uk/Regulation_19_Local_Plan/showUserAnswers?qid=9331459&amp;voteID=1191360</t>
  </si>
  <si>
    <t>https://strategicplanning.horsham.gov.uk/Regulation_19_Local_Plan/showUserAnswers?qid=9331459&amp;voteID=1191367</t>
  </si>
  <si>
    <t>https://strategicplanning.horsham.gov.uk/Regulation_19_Local_Plan/showUserAnswers?qid=9331459&amp;voteID=1191369</t>
  </si>
  <si>
    <t>https://strategicplanning.horsham.gov.uk/Regulation_19_Local_Plan/showUserAnswers?qid=9331459&amp;voteID=1191371</t>
  </si>
  <si>
    <t>https://strategicplanning.horsham.gov.uk/Regulation_19_Local_Plan/showUserAnswers?qid=9331459&amp;voteID=1191373</t>
  </si>
  <si>
    <t>https://strategicplanning.horsham.gov.uk/Regulation_19_Local_Plan/showUserAnswers?qid=9331459&amp;voteID=1191374</t>
  </si>
  <si>
    <t>https://strategicplanning.horsham.gov.uk/Regulation_19_Local_Plan/showUserAnswers?qid=9331459&amp;voteID=1191375</t>
  </si>
  <si>
    <t>https://strategicplanning.horsham.gov.uk/Regulation_19_Local_Plan/showUserAnswers?qid=9331459&amp;voteID=1191380</t>
  </si>
  <si>
    <t>https://strategicplanning.horsham.gov.uk/Regulation_19_Local_Plan/showUserAnswers?qid=9331459&amp;voteID=1191392</t>
  </si>
  <si>
    <t>https://strategicplanning.horsham.gov.uk/Regulation_19_Local_Plan/showUserAnswers?qid=9331459&amp;voteID=1191393</t>
  </si>
  <si>
    <t>https://strategicplanning.horsham.gov.uk/Regulation_19_Local_Plan/showUserAnswers?qid=9331459&amp;voteID=1191395</t>
  </si>
  <si>
    <t>https://strategicplanning.horsham.gov.uk/Regulation_19_Local_Plan/showUserAnswers?qid=9331459&amp;voteID=1191397</t>
  </si>
  <si>
    <t>https://strategicplanning.horsham.gov.uk/Regulation_19_Local_Plan/showUserAnswers?qid=9331459&amp;voteID=1191398</t>
  </si>
  <si>
    <t>https://strategicplanning.horsham.gov.uk/Regulation_19_Local_Plan/showUserAnswers?qid=9331459&amp;voteID=1191400</t>
  </si>
  <si>
    <t>Horsham Labour Party</t>
  </si>
  <si>
    <t>https://strategicplanning.horsham.gov.uk/Regulation_19_Local_Plan/showUserAnswers?qid=9331459&amp;voteID=1191403</t>
  </si>
  <si>
    <t>https://strategicplanning.horsham.gov.uk/Regulation_19_Local_Plan/showUserAnswers?qid=9331459&amp;voteID=1191405</t>
  </si>
  <si>
    <t>https://strategicplanning.horsham.gov.uk/Regulation_19_Local_Plan/showUserAnswers?qid=9331459&amp;voteID=1191407</t>
  </si>
  <si>
    <t>https://strategicplanning.horsham.gov.uk/Regulation_19_Local_Plan/showUserAnswers?qid=9331459&amp;voteID=1191416</t>
  </si>
  <si>
    <t>https://strategicplanning.horsham.gov.uk/Regulation_19_Local_Plan/showUserAnswers?qid=9331459&amp;voteID=1191418</t>
  </si>
  <si>
    <t>https://strategicplanning.horsham.gov.uk/Regulation_19_Local_Plan/showUserAnswers?qid=9331459&amp;voteID=1191421</t>
  </si>
  <si>
    <t>https://strategicplanning.horsham.gov.uk/Regulation_19_Local_Plan/showUserAnswers?qid=9331459&amp;voteID=1191423</t>
  </si>
  <si>
    <t>https://strategicplanning.horsham.gov.uk/Regulation_19_Local_Plan/showUserAnswers?qid=9331459&amp;voteID=1191427</t>
  </si>
  <si>
    <t>https://strategicplanning.horsham.gov.uk/Regulation_19_Local_Plan/showUserAnswers?qid=9331459&amp;voteID=1191435</t>
  </si>
  <si>
    <t>https://strategicplanning.horsham.gov.uk/Regulation_19_Local_Plan/showUserAnswers?qid=9331459&amp;voteID=1191438</t>
  </si>
  <si>
    <t>https://strategicplanning.horsham.gov.uk/Regulation_19_Local_Plan/showUserAnswers?qid=9331459&amp;voteID=1191439</t>
  </si>
  <si>
    <t>https://strategicplanning.horsham.gov.uk/Regulation_19_Local_Plan/showUserAnswers?qid=9331459&amp;voteID=1191443</t>
  </si>
  <si>
    <t>https://strategicplanning.horsham.gov.uk/Regulation_19_Local_Plan/showUserAnswers?qid=9331459&amp;voteID=1191456</t>
  </si>
  <si>
    <t>https://strategicplanning.horsham.gov.uk/Regulation_19_Local_Plan/showUserAnswers?qid=9331459&amp;voteID=1191457</t>
  </si>
  <si>
    <t>https://strategicplanning.horsham.gov.uk/Regulation_19_Local_Plan/showUserAnswers?qid=9331459&amp;voteID=1191459</t>
  </si>
  <si>
    <t>https://strategicplanning.horsham.gov.uk/Regulation_19_Local_Plan/showUserAnswers?qid=9331459&amp;voteID=1191460</t>
  </si>
  <si>
    <t>https://strategicplanning.horsham.gov.uk/Regulation_19_Local_Plan/showUserAnswers?qid=9331459&amp;voteID=1191461</t>
  </si>
  <si>
    <t>https://strategicplanning.horsham.gov.uk/Regulation_19_Local_Plan/showUserAnswers?qid=9331459&amp;voteID=1191462</t>
  </si>
  <si>
    <t>https://strategicplanning.horsham.gov.uk/Regulation_19_Local_Plan/showUserAnswers?qid=9331459&amp;voteID=1191463</t>
  </si>
  <si>
    <t>https://strategicplanning.horsham.gov.uk/Regulation_19_Local_Plan/showUserAnswers?qid=9331459&amp;voteID=1191465</t>
  </si>
  <si>
    <t>https://strategicplanning.horsham.gov.uk/Regulation_19_Local_Plan/showUserAnswers?qid=9331459&amp;voteID=1191468</t>
  </si>
  <si>
    <t>https://strategicplanning.horsham.gov.uk/Regulation_19_Local_Plan/showUserAnswers?qid=9331459&amp;voteID=1191470</t>
  </si>
  <si>
    <t>https://strategicplanning.horsham.gov.uk/Regulation_19_Local_Plan/showUserAnswers?qid=9331459&amp;voteID=1191473</t>
  </si>
  <si>
    <t>https://strategicplanning.horsham.gov.uk/Regulation_19_Local_Plan/showUserAnswers?qid=9331459&amp;voteID=1191481</t>
  </si>
  <si>
    <t>https://strategicplanning.horsham.gov.uk/Regulation_19_Local_Plan/showUserAnswers?qid=9331459&amp;voteID=1191483</t>
  </si>
  <si>
    <t>https://strategicplanning.horsham.gov.uk/Regulation_19_Local_Plan/showUserAnswers?qid=9331459&amp;voteID=1191484</t>
  </si>
  <si>
    <t>https://strategicplanning.horsham.gov.uk/Regulation_19_Local_Plan/showUserAnswers?qid=9331459&amp;voteID=1191485</t>
  </si>
  <si>
    <t>https://strategicplanning.horsham.gov.uk/Regulation_19_Local_Plan/showUserAnswers?qid=9331459&amp;voteID=1191486</t>
  </si>
  <si>
    <t>https://strategicplanning.horsham.gov.uk/Regulation_19_Local_Plan/showUserAnswers?qid=9331459&amp;voteID=1191487</t>
  </si>
  <si>
    <t>https://strategicplanning.horsham.gov.uk/Regulation_19_Local_Plan/showUserAnswers?qid=9331459&amp;voteID=1191493</t>
  </si>
  <si>
    <t>https://strategicplanning.horsham.gov.uk/Regulation_19_Local_Plan/showUserAnswers?qid=9331459&amp;voteID=1191494</t>
  </si>
  <si>
    <t>https://strategicplanning.horsham.gov.uk/Regulation_19_Local_Plan/showUserAnswers?qid=9331459&amp;voteID=1191496</t>
  </si>
  <si>
    <t>https://strategicplanning.horsham.gov.uk/Regulation_19_Local_Plan/showUserAnswers?qid=9331459&amp;voteID=1191498</t>
  </si>
  <si>
    <t>https://strategicplanning.horsham.gov.uk/Regulation_19_Local_Plan/showUserAnswers?qid=9331459&amp;voteID=1191500</t>
  </si>
  <si>
    <t>https://strategicplanning.horsham.gov.uk/Regulation_19_Local_Plan/showUserAnswers?qid=9331459&amp;voteID=1191510</t>
  </si>
  <si>
    <t>https://strategicplanning.horsham.gov.uk/Regulation_19_Local_Plan/showUserAnswers?qid=9331459&amp;voteID=1191524</t>
  </si>
  <si>
    <t>https://strategicplanning.horsham.gov.uk/Regulation_19_Local_Plan/showUserAnswers?qid=9331459&amp;voteID=1191548</t>
  </si>
  <si>
    <t>https://strategicplanning.horsham.gov.uk/Regulation_19_Local_Plan/showUserAnswers?qid=9331459&amp;voteID=1191556</t>
  </si>
  <si>
    <t>https://strategicplanning.horsham.gov.uk/Regulation_19_Local_Plan/showUserAnswers?qid=9331459&amp;voteID=1191573</t>
  </si>
  <si>
    <t>https://strategicplanning.horsham.gov.uk/Regulation_19_Local_Plan/showUserAnswers?qid=9331459&amp;voteID=1191581</t>
  </si>
  <si>
    <t>https://strategicplanning.horsham.gov.uk/Regulation_19_Local_Plan/showUserAnswers?qid=9331459&amp;voteID=1191582</t>
  </si>
  <si>
    <t>https://strategicplanning.horsham.gov.uk/Regulation_19_Local_Plan/showUserAnswers?qid=9331459&amp;voteID=1191586</t>
  </si>
  <si>
    <t>https://strategicplanning.horsham.gov.uk/Regulation_19_Local_Plan/showUserAnswers?qid=9331459&amp;voteID=1191594</t>
  </si>
  <si>
    <t>https://strategicplanning.horsham.gov.uk/Regulation_19_Local_Plan/showUserAnswers?qid=9331459&amp;voteID=1191603</t>
  </si>
  <si>
    <t>Itchingfield Parish Council</t>
  </si>
  <si>
    <t>https://strategicplanning.horsham.gov.uk/Regulation_19_Local_Plan/showUserAnswers?qid=9331459&amp;voteID=1191605</t>
  </si>
  <si>
    <t>https://strategicplanning.horsham.gov.uk/Regulation_19_Local_Plan/showUserAnswers?qid=9331459&amp;voteID=1191609</t>
  </si>
  <si>
    <t>https://strategicplanning.horsham.gov.uk/Regulation_19_Local_Plan/showUserAnswers?qid=9331459&amp;voteID=1191612</t>
  </si>
  <si>
    <t>ECE Planning</t>
  </si>
  <si>
    <t>https://strategicplanning.horsham.gov.uk/Regulation_19_Local_Plan/showUserAnswers?qid=9331459&amp;voteID=1191614</t>
  </si>
  <si>
    <t>Taylor &amp; Francis</t>
  </si>
  <si>
    <t>https://strategicplanning.horsham.gov.uk/Regulation_19_Local_Plan/showUserAnswers?qid=9331459&amp;voteID=1191617</t>
  </si>
  <si>
    <t>https://strategicplanning.horsham.gov.uk/Regulation_19_Local_Plan/showUserAnswers?qid=9331459&amp;voteID=1191620</t>
  </si>
  <si>
    <t>https://strategicplanning.horsham.gov.uk/Regulation_19_Local_Plan/showUserAnswers?qid=9331459&amp;voteID=1191622</t>
  </si>
  <si>
    <t>https://strategicplanning.horsham.gov.uk/Regulation_19_Local_Plan/showUserAnswers?qid=9331459&amp;voteID=1191625</t>
  </si>
  <si>
    <t>https://strategicplanning.horsham.gov.uk/Regulation_19_Local_Plan/showUserAnswers?qid=9331459&amp;voteID=1191626</t>
  </si>
  <si>
    <t>https://strategicplanning.horsham.gov.uk/Regulation_19_Local_Plan/showUserAnswers?qid=9331459&amp;voteID=1191627</t>
  </si>
  <si>
    <t>https://strategicplanning.horsham.gov.uk/Regulation_19_Local_Plan/showUserAnswers?qid=9331459&amp;voteID=1191630</t>
  </si>
  <si>
    <t>D&amp;M Planning Ltd</t>
  </si>
  <si>
    <t>https://strategicplanning.horsham.gov.uk/Regulation_19_Local_Plan/showUserAnswers?qid=9331459&amp;voteID=1191631</t>
  </si>
  <si>
    <t>https://strategicplanning.horsham.gov.uk/Regulation_19_Local_Plan/showUserAnswers?qid=9331459&amp;voteID=1191632</t>
  </si>
  <si>
    <t>https://strategicplanning.horsham.gov.uk/Regulation_19_Local_Plan/showUserAnswers?qid=9331459&amp;voteID=1191635</t>
  </si>
  <si>
    <t>https://strategicplanning.horsham.gov.uk/Regulation_19_Local_Plan/showUserAnswers?qid=9331459&amp;voteID=1191639</t>
  </si>
  <si>
    <t>https://strategicplanning.horsham.gov.uk/Regulation_19_Local_Plan/showUserAnswers?qid=9331459&amp;voteID=1191646</t>
  </si>
  <si>
    <t>https://strategicplanning.horsham.gov.uk/Regulation_19_Local_Plan/showUserAnswers?qid=9331459&amp;voteID=1191648</t>
  </si>
  <si>
    <t>Strutt and Parker (Mr Andrew Taylor)</t>
  </si>
  <si>
    <t>https://strategicplanning.horsham.gov.uk/Regulation_19_Local_Plan/showUserAnswers?qid=9331459&amp;voteID=1191650</t>
  </si>
  <si>
    <t>https://strategicplanning.horsham.gov.uk/Regulation_19_Local_Plan/showUserAnswers?qid=9331459&amp;voteID=1191657</t>
  </si>
  <si>
    <t>Croudace Homes</t>
  </si>
  <si>
    <t>https://strategicplanning.horsham.gov.uk/Regulation_19_Local_Plan/showUserAnswers?qid=9331459&amp;voteID=1191660</t>
  </si>
  <si>
    <t>https://strategicplanning.horsham.gov.uk/Regulation_19_Local_Plan/showUserAnswers?qid=9331459&amp;voteID=1191661</t>
  </si>
  <si>
    <t>https://strategicplanning.horsham.gov.uk/Regulation_19_Local_Plan/showUserAnswers?qid=9331459&amp;voteID=1191664</t>
  </si>
  <si>
    <t>https://strategicplanning.horsham.gov.uk/Regulation_19_Local_Plan/showUserAnswers?qid=9331459&amp;voteID=1191666</t>
  </si>
  <si>
    <t>https://strategicplanning.horsham.gov.uk/Regulation_19_Local_Plan/showUserAnswers?qid=9331459&amp;voteID=1191669</t>
  </si>
  <si>
    <t>https://strategicplanning.horsham.gov.uk/Regulation_19_Local_Plan/showUserAnswers?qid=9331459&amp;voteID=1191671</t>
  </si>
  <si>
    <t>https://strategicplanning.horsham.gov.uk/Regulation_19_Local_Plan/showUserAnswers?qid=9331459&amp;voteID=1191672</t>
  </si>
  <si>
    <t>https://strategicplanning.horsham.gov.uk/Regulation_19_Local_Plan/showUserAnswers?qid=9331459&amp;voteID=1191675</t>
  </si>
  <si>
    <t>https://strategicplanning.horsham.gov.uk/Regulation_19_Local_Plan/showUserAnswers?qid=9331459&amp;voteID=1191680</t>
  </si>
  <si>
    <t>https://strategicplanning.horsham.gov.uk/Regulation_19_Local_Plan/showUserAnswers?qid=9331459&amp;voteID=1191681</t>
  </si>
  <si>
    <t>https://strategicplanning.horsham.gov.uk/Regulation_19_Local_Plan/showUserAnswers?qid=9331459&amp;voteID=1191682</t>
  </si>
  <si>
    <t>https://strategicplanning.horsham.gov.uk/Regulation_19_Local_Plan/showUserAnswers?qid=9331459&amp;voteID=1191683</t>
  </si>
  <si>
    <t>https://strategicplanning.horsham.gov.uk/Regulation_19_Local_Plan/showUserAnswers?qid=9331459&amp;voteID=1191687</t>
  </si>
  <si>
    <t>https://strategicplanning.horsham.gov.uk/Regulation_19_Local_Plan/showUserAnswers?qid=9331459&amp;voteID=1191689</t>
  </si>
  <si>
    <t>https://strategicplanning.horsham.gov.uk/Regulation_19_Local_Plan/showUserAnswers?qid=9331459&amp;voteID=1191691</t>
  </si>
  <si>
    <t>Coldunell Properties Ltd</t>
  </si>
  <si>
    <t>D&amp;M Planning Ltd (Mr Matt Smith)</t>
  </si>
  <si>
    <t>https://strategicplanning.horsham.gov.uk/Regulation_19_Local_Plan/showUserAnswers?qid=9331459&amp;voteID=1191693</t>
  </si>
  <si>
    <t>https://strategicplanning.horsham.gov.uk/Regulation_19_Local_Plan/showUserAnswers?qid=9331459&amp;voteID=1191694</t>
  </si>
  <si>
    <t>https://strategicplanning.horsham.gov.uk/Regulation_19_Local_Plan/showUserAnswers?qid=9331459&amp;voteID=1191695</t>
  </si>
  <si>
    <t>https://strategicplanning.horsham.gov.uk/Regulation_19_Local_Plan/showUserAnswers?qid=9331459&amp;voteID=1191698</t>
  </si>
  <si>
    <t>https://strategicplanning.horsham.gov.uk/Regulation_19_Local_Plan/showUserAnswers?qid=9331459&amp;voteID=1191700</t>
  </si>
  <si>
    <t>https://strategicplanning.horsham.gov.uk/Regulation_19_Local_Plan/showUserAnswers?qid=9331459&amp;voteID=1191704</t>
  </si>
  <si>
    <t>https://strategicplanning.horsham.gov.uk/Regulation_19_Local_Plan/showUserAnswers?qid=9331459&amp;voteID=1191706</t>
  </si>
  <si>
    <t>https://strategicplanning.horsham.gov.uk/Regulation_19_Local_Plan/showUserAnswers?qid=9331459&amp;voteID=1191707</t>
  </si>
  <si>
    <t>https://strategicplanning.horsham.gov.uk/Regulation_19_Local_Plan/showUserAnswers?qid=9331459&amp;voteID=1191716</t>
  </si>
  <si>
    <t>https://strategicplanning.horsham.gov.uk/Regulation_19_Local_Plan/showUserAnswers?qid=9331459&amp;voteID=1191717</t>
  </si>
  <si>
    <t>https://strategicplanning.horsham.gov.uk/Regulation_19_Local_Plan/showUserAnswers?qid=9331459&amp;voteID=1191718</t>
  </si>
  <si>
    <t>https://strategicplanning.horsham.gov.uk/Regulation_19_Local_Plan/showUserAnswers?qid=9331459&amp;voteID=1191721</t>
  </si>
  <si>
    <t>https://strategicplanning.horsham.gov.uk/Regulation_19_Local_Plan/showUserAnswers?qid=9331459&amp;voteID=1191722</t>
  </si>
  <si>
    <t>https://strategicplanning.horsham.gov.uk/Regulation_19_Local_Plan/showUserAnswers?qid=9331459&amp;voteID=1191725</t>
  </si>
  <si>
    <t>https://strategicplanning.horsham.gov.uk/Regulation_19_Local_Plan/showUserAnswers?qid=9331459&amp;voteID=1191727</t>
  </si>
  <si>
    <t>https://strategicplanning.horsham.gov.uk/Regulation_19_Local_Plan/showUserAnswers?qid=9331459&amp;voteID=1191729</t>
  </si>
  <si>
    <t>Forest Neighbourhood Council</t>
  </si>
  <si>
    <t>https://strategicplanning.horsham.gov.uk/Regulation_19_Local_Plan/showUserAnswers?qid=9331459&amp;voteID=1191730</t>
  </si>
  <si>
    <t>https://strategicplanning.horsham.gov.uk/Regulation_19_Local_Plan/showUserAnswers?qid=9331459&amp;voteID=1191732</t>
  </si>
  <si>
    <t>https://strategicplanning.horsham.gov.uk/Regulation_19_Local_Plan/showUserAnswers?qid=9331459&amp;voteID=1191739</t>
  </si>
  <si>
    <t>https://strategicplanning.horsham.gov.uk/Regulation_19_Local_Plan/showUserAnswers?qid=9331459&amp;voteID=1191743</t>
  </si>
  <si>
    <t>SLR Consulting Ltd. (Debra Higginbotham)</t>
  </si>
  <si>
    <t>https://strategicplanning.horsham.gov.uk/Regulation_19_Local_Plan/showUserAnswers?qid=9331459&amp;voteID=1191748</t>
  </si>
  <si>
    <t>https://strategicplanning.horsham.gov.uk/Regulation_19_Local_Plan/showUserAnswers?qid=9331459&amp;voteID=1191749</t>
  </si>
  <si>
    <t>https://strategicplanning.horsham.gov.uk/Regulation_19_Local_Plan/showUserAnswers?qid=9331459&amp;voteID=1191753</t>
  </si>
  <si>
    <t>SLR Consulting Ltd.</t>
  </si>
  <si>
    <t>https://strategicplanning.horsham.gov.uk/Regulation_19_Local_Plan/showUserAnswers?qid=9331459&amp;voteID=1191755</t>
  </si>
  <si>
    <t>https://strategicplanning.horsham.gov.uk/Regulation_19_Local_Plan/showUserAnswers?qid=9331459&amp;voteID=1191759</t>
  </si>
  <si>
    <t>https://strategicplanning.horsham.gov.uk/Regulation_19_Local_Plan/showUserAnswers?qid=9331459&amp;voteID=1191760</t>
  </si>
  <si>
    <t>https://strategicplanning.horsham.gov.uk/Regulation_19_Local_Plan/showUserAnswers?qid=9331459&amp;voteID=1191762</t>
  </si>
  <si>
    <t>https://strategicplanning.horsham.gov.uk/Regulation_19_Local_Plan/showUserAnswers?qid=9331459&amp;voteID=1191766</t>
  </si>
  <si>
    <t>https://strategicplanning.horsham.gov.uk/Regulation_19_Local_Plan/showUserAnswers?qid=9331459&amp;voteID=1191767</t>
  </si>
  <si>
    <t>https://strategicplanning.horsham.gov.uk/Regulation_19_Local_Plan/showUserAnswers?qid=9331459&amp;voteID=1191771</t>
  </si>
  <si>
    <t>https://strategicplanning.horsham.gov.uk/Regulation_19_Local_Plan/showUserAnswers?qid=9331459&amp;voteID=1191776</t>
  </si>
  <si>
    <t>Batcheller Monkhouse</t>
  </si>
  <si>
    <t>https://strategicplanning.horsham.gov.uk/Regulation_19_Local_Plan/showUserAnswers?qid=9331459&amp;voteID=1191781</t>
  </si>
  <si>
    <t>https://strategicplanning.horsham.gov.uk/Regulation_19_Local_Plan/showUserAnswers?qid=9331459&amp;voteID=1191782</t>
  </si>
  <si>
    <t>https://strategicplanning.horsham.gov.uk/Regulation_19_Local_Plan/showUserAnswers?qid=9331459&amp;voteID=1191788</t>
  </si>
  <si>
    <t>https://strategicplanning.horsham.gov.uk/Regulation_19_Local_Plan/showUserAnswers?qid=9331459&amp;voteID=1191804</t>
  </si>
  <si>
    <t>https://strategicplanning.horsham.gov.uk/Regulation_19_Local_Plan/showUserAnswers?qid=9331459&amp;voteID=1191807</t>
  </si>
  <si>
    <t>https://strategicplanning.horsham.gov.uk/Regulation_19_Local_Plan/showUserAnswers?qid=9331459&amp;voteID=1191808</t>
  </si>
  <si>
    <t>https://strategicplanning.horsham.gov.uk/Regulation_19_Local_Plan/showUserAnswers?qid=9331459&amp;voteID=1191814</t>
  </si>
  <si>
    <t>https://strategicplanning.horsham.gov.uk/Regulation_19_Local_Plan/showUserAnswers?qid=9331459&amp;voteID=1191817</t>
  </si>
  <si>
    <t>https://strategicplanning.horsham.gov.uk/Regulation_19_Local_Plan/showUserAnswers?qid=9331459&amp;voteID=1191820</t>
  </si>
  <si>
    <t>https://strategicplanning.horsham.gov.uk/Regulation_19_Local_Plan/showUserAnswers?qid=9331459&amp;voteID=1191822</t>
  </si>
  <si>
    <t>https://strategicplanning.horsham.gov.uk/Regulation_19_Local_Plan/showUserAnswers?qid=9331459&amp;voteID=1191823</t>
  </si>
  <si>
    <t>https://strategicplanning.horsham.gov.uk/Regulation_19_Local_Plan/showUserAnswers?qid=9331459&amp;voteID=1191824</t>
  </si>
  <si>
    <t>Lower Beeding Parish Council</t>
  </si>
  <si>
    <t>https://strategicplanning.horsham.gov.uk/Regulation_19_Local_Plan/showUserAnswers?qid=9331459&amp;voteID=1191825</t>
  </si>
  <si>
    <t>https://strategicplanning.horsham.gov.uk/Regulation_19_Local_Plan/showUserAnswers?qid=9331459&amp;voteID=1191826</t>
  </si>
  <si>
    <t>https://strategicplanning.horsham.gov.uk/Regulation_19_Local_Plan/showUserAnswers?qid=9331459&amp;voteID=1191827</t>
  </si>
  <si>
    <t>https://strategicplanning.horsham.gov.uk/Regulation_19_Local_Plan/showUserAnswers?qid=9331459&amp;voteID=1191829</t>
  </si>
  <si>
    <t>https://strategicplanning.horsham.gov.uk/Regulation_19_Local_Plan/showUserAnswers?qid=9331459&amp;voteID=1191830</t>
  </si>
  <si>
    <t>https://strategicplanning.horsham.gov.uk/Regulation_19_Local_Plan/showUserAnswers?qid=9331459&amp;voteID=1191831</t>
  </si>
  <si>
    <t>https://strategicplanning.horsham.gov.uk/Regulation_19_Local_Plan/showUserAnswers?qid=9331459&amp;voteID=1191832</t>
  </si>
  <si>
    <t>https://strategicplanning.horsham.gov.uk/Regulation_19_Local_Plan/showUserAnswers?qid=9331459&amp;voteID=1191833</t>
  </si>
  <si>
    <t>https://strategicplanning.horsham.gov.uk/Regulation_19_Local_Plan/showUserAnswers?qid=9331459&amp;voteID=1191834</t>
  </si>
  <si>
    <t>https://strategicplanning.horsham.gov.uk/Regulation_19_Local_Plan/showUserAnswers?qid=9331459&amp;voteID=1191835</t>
  </si>
  <si>
    <t>https://strategicplanning.horsham.gov.uk/Regulation_19_Local_Plan/showUserAnswers?qid=9331459&amp;voteID=1191836</t>
  </si>
  <si>
    <t>https://strategicplanning.horsham.gov.uk/Regulation_19_Local_Plan/showUserAnswers?qid=9331459&amp;voteID=1191837</t>
  </si>
  <si>
    <t>https://strategicplanning.horsham.gov.uk/Regulation_19_Local_Plan/showUserAnswers?qid=9331459&amp;voteID=1191838</t>
  </si>
  <si>
    <t>https://strategicplanning.horsham.gov.uk/Regulation_19_Local_Plan/showUserAnswers?qid=9331459&amp;voteID=1191839</t>
  </si>
  <si>
    <t>https://strategicplanning.horsham.gov.uk/Regulation_19_Local_Plan/showUserAnswers?qid=9331459&amp;voteID=1191842</t>
  </si>
  <si>
    <t>Sussex Area Ramblers</t>
  </si>
  <si>
    <t>https://strategicplanning.horsham.gov.uk/Regulation_19_Local_Plan/showUserAnswers?qid=9331459&amp;voteID=1191843</t>
  </si>
  <si>
    <t>https://strategicplanning.horsham.gov.uk/Regulation_19_Local_Plan/showUserAnswers?qid=9331459&amp;voteID=1191844</t>
  </si>
  <si>
    <t>Environment Agency</t>
  </si>
  <si>
    <t>https://strategicplanning.horsham.gov.uk/Regulation_19_Local_Plan/showUserAnswers?qid=9331459&amp;voteID=1191845</t>
  </si>
  <si>
    <t>https://strategicplanning.horsham.gov.uk/Regulation_19_Local_Plan/showUserAnswers?qid=9331459&amp;voteID=1191849</t>
  </si>
  <si>
    <t>https://strategicplanning.horsham.gov.uk/Regulation_19_Local_Plan/showUserAnswers?qid=9331459&amp;voteID=1191854</t>
  </si>
  <si>
    <t>https://strategicplanning.horsham.gov.uk/Regulation_19_Local_Plan/showUserAnswers?qid=9331459&amp;voteID=1191860</t>
  </si>
  <si>
    <t>https://strategicplanning.horsham.gov.uk/Regulation_19_Local_Plan/showUserAnswers?qid=9331459&amp;voteID=1191864</t>
  </si>
  <si>
    <t>Elivia Homes</t>
  </si>
  <si>
    <t>https://strategicplanning.horsham.gov.uk/Regulation_19_Local_Plan/showUserAnswers?qid=9331459&amp;voteID=1191866</t>
  </si>
  <si>
    <t>https://strategicplanning.horsham.gov.uk/Regulation_19_Local_Plan/showUserAnswers?qid=9331459&amp;voteID=1191867</t>
  </si>
  <si>
    <t>https://strategicplanning.horsham.gov.uk/Regulation_19_Local_Plan/showUserAnswers?qid=9331459&amp;voteID=1191868</t>
  </si>
  <si>
    <t>https://strategicplanning.horsham.gov.uk/Regulation_19_Local_Plan/showUserAnswers?qid=9331459&amp;voteID=1191873</t>
  </si>
  <si>
    <t>https://strategicplanning.horsham.gov.uk/Regulation_19_Local_Plan/showUserAnswers?qid=9331459&amp;voteID=1191876</t>
  </si>
  <si>
    <t>https://strategicplanning.horsham.gov.uk/Regulation_19_Local_Plan/showUserAnswers?qid=9331459&amp;voteID=1191880</t>
  </si>
  <si>
    <t>https://strategicplanning.horsham.gov.uk/Regulation_19_Local_Plan/showUserAnswers?qid=9331459&amp;voteID=1191881</t>
  </si>
  <si>
    <t>https://strategicplanning.horsham.gov.uk/Regulation_19_Local_Plan/showUserAnswers?qid=9331459&amp;voteID=1191882</t>
  </si>
  <si>
    <t>https://strategicplanning.horsham.gov.uk/Regulation_19_Local_Plan/showUserAnswers?qid=9331459&amp;voteID=1191883</t>
  </si>
  <si>
    <t>https://strategicplanning.horsham.gov.uk/Regulation_19_Local_Plan/showUserAnswers?qid=9331459&amp;voteID=1191884</t>
  </si>
  <si>
    <t>https://strategicplanning.horsham.gov.uk/Regulation_19_Local_Plan/showUserAnswers?qid=9331459&amp;voteID=1191885</t>
  </si>
  <si>
    <t>https://strategicplanning.horsham.gov.uk/Regulation_19_Local_Plan/showUserAnswers?qid=9331459&amp;voteID=1191887</t>
  </si>
  <si>
    <t>https://strategicplanning.horsham.gov.uk/Regulation_19_Local_Plan/showUserAnswers?qid=9331459&amp;voteID=1191889</t>
  </si>
  <si>
    <t>https://strategicplanning.horsham.gov.uk/Regulation_19_Local_Plan/showUserAnswers?qid=9331459&amp;voteID=1191890</t>
  </si>
  <si>
    <t>https://strategicplanning.horsham.gov.uk/Regulation_19_Local_Plan/showUserAnswers?qid=9331459&amp;voteID=1191892</t>
  </si>
  <si>
    <t>https://strategicplanning.horsham.gov.uk/Regulation_19_Local_Plan/showUserAnswers?qid=9331459&amp;voteID=1191895</t>
  </si>
  <si>
    <t>The Planning Bureau on behalf of McCarthy Stone</t>
  </si>
  <si>
    <t>https://strategicplanning.horsham.gov.uk/Regulation_19_Local_Plan/showUserAnswers?qid=9331459&amp;voteID=1191899</t>
  </si>
  <si>
    <t>https://strategicplanning.horsham.gov.uk/Regulation_19_Local_Plan/showUserAnswers?qid=9331459&amp;voteID=1191900</t>
  </si>
  <si>
    <t>https://strategicplanning.horsham.gov.uk/Regulation_19_Local_Plan/showUserAnswers?qid=9331459&amp;voteID=1191901</t>
  </si>
  <si>
    <t>https://strategicplanning.horsham.gov.uk/Regulation_19_Local_Plan/showUserAnswers?qid=9331459&amp;voteID=1191907</t>
  </si>
  <si>
    <t>https://strategicplanning.horsham.gov.uk/Regulation_19_Local_Plan/showUserAnswers?qid=9331459&amp;voteID=1191909</t>
  </si>
  <si>
    <t>https://strategicplanning.horsham.gov.uk/Regulation_19_Local_Plan/showUserAnswers?qid=9331459&amp;voteID=1191913</t>
  </si>
  <si>
    <t>https://strategicplanning.horsham.gov.uk/Regulation_19_Local_Plan/showUserAnswers?qid=9331459&amp;voteID=1191916</t>
  </si>
  <si>
    <t>https://strategicplanning.horsham.gov.uk/Regulation_19_Local_Plan/showUserAnswers?qid=9331459&amp;voteID=1191917</t>
  </si>
  <si>
    <t>https://strategicplanning.horsham.gov.uk/Regulation_19_Local_Plan/showUserAnswers?qid=9331459&amp;voteID=1191918</t>
  </si>
  <si>
    <t>https://strategicplanning.horsham.gov.uk/Regulation_19_Local_Plan/showUserAnswers?qid=9331459&amp;voteID=1191919</t>
  </si>
  <si>
    <t>https://strategicplanning.horsham.gov.uk/Regulation_19_Local_Plan/showUserAnswers?qid=9331459&amp;voteID=1191921</t>
  </si>
  <si>
    <t>https://strategicplanning.horsham.gov.uk/Regulation_19_Local_Plan/showUserAnswers?qid=9331459&amp;voteID=1191922</t>
  </si>
  <si>
    <t>https://strategicplanning.horsham.gov.uk/Regulation_19_Local_Plan/showUserAnswers?qid=9331459&amp;voteID=1191923</t>
  </si>
  <si>
    <t>Sport England</t>
  </si>
  <si>
    <t>https://strategicplanning.horsham.gov.uk/Regulation_19_Local_Plan/showUserAnswers?qid=9331459&amp;voteID=1191924</t>
  </si>
  <si>
    <t>https://strategicplanning.horsham.gov.uk/Regulation_19_Local_Plan/showUserAnswers?qid=9331459&amp;voteID=1191925</t>
  </si>
  <si>
    <t>https://strategicplanning.horsham.gov.uk/Regulation_19_Local_Plan/showUserAnswers?qid=9331459&amp;voteID=1191928</t>
  </si>
  <si>
    <t>none</t>
  </si>
  <si>
    <t>https://strategicplanning.horsham.gov.uk/Regulation_19_Local_Plan/showUserAnswers?qid=9331459&amp;voteID=1191929</t>
  </si>
  <si>
    <t>https://strategicplanning.horsham.gov.uk/Regulation_19_Local_Plan/showUserAnswers?qid=9331459&amp;voteID=1191930</t>
  </si>
  <si>
    <t>https://strategicplanning.horsham.gov.uk/Regulation_19_Local_Plan/showUserAnswers?qid=9331459&amp;voteID=1191934</t>
  </si>
  <si>
    <t>https://strategicplanning.horsham.gov.uk/Regulation_19_Local_Plan/showUserAnswers?qid=9331459&amp;voteID=1191936</t>
  </si>
  <si>
    <t>https://strategicplanning.horsham.gov.uk/Regulation_19_Local_Plan/showUserAnswers?qid=9331459&amp;voteID=1191938</t>
  </si>
  <si>
    <t>https://strategicplanning.horsham.gov.uk/Regulation_19_Local_Plan/showUserAnswers?qid=9331459&amp;voteID=1191939</t>
  </si>
  <si>
    <t>https://strategicplanning.horsham.gov.uk/Regulation_19_Local_Plan/showUserAnswers?qid=9331459&amp;voteID=1191940</t>
  </si>
  <si>
    <t>https://strategicplanning.horsham.gov.uk/Regulation_19_Local_Plan/showUserAnswers?qid=9331459&amp;voteID=1191941</t>
  </si>
  <si>
    <t>https://strategicplanning.horsham.gov.uk/Regulation_19_Local_Plan/showUserAnswers?qid=9331459&amp;voteID=1191943</t>
  </si>
  <si>
    <t>https://strategicplanning.horsham.gov.uk/Regulation_19_Local_Plan/showUserAnswers?qid=9331459&amp;voteID=1191944</t>
  </si>
  <si>
    <t>https://strategicplanning.horsham.gov.uk/Regulation_19_Local_Plan/showUserAnswers?qid=9331459&amp;voteID=1191945</t>
  </si>
  <si>
    <t>https://strategicplanning.horsham.gov.uk/Regulation_19_Local_Plan/showUserAnswers?qid=9331459&amp;voteID=1191946</t>
  </si>
  <si>
    <t>https://strategicplanning.horsham.gov.uk/Regulation_19_Local_Plan/showUserAnswers?qid=9331459&amp;voteID=1191948</t>
  </si>
  <si>
    <t>https://strategicplanning.horsham.gov.uk/Regulation_19_Local_Plan/showUserAnswers?qid=9331459&amp;voteID=1191949</t>
  </si>
  <si>
    <t>https://strategicplanning.horsham.gov.uk/Regulation_19_Local_Plan/showUserAnswers?qid=9331459&amp;voteID=1191950</t>
  </si>
  <si>
    <t>northheathfarm</t>
  </si>
  <si>
    <t>https://strategicplanning.horsham.gov.uk/Regulation_19_Local_Plan/showUserAnswers?qid=9331459&amp;voteID=1191954</t>
  </si>
  <si>
    <t>https://strategicplanning.horsham.gov.uk/Regulation_19_Local_Plan/showUserAnswers?qid=9331459&amp;voteID=1191955</t>
  </si>
  <si>
    <t>https://strategicplanning.horsham.gov.uk/Regulation_19_Local_Plan/showUserAnswers?qid=9331459&amp;voteID=1191956</t>
  </si>
  <si>
    <t>https://strategicplanning.horsham.gov.uk/Regulation_19_Local_Plan/showUserAnswers?qid=9331459&amp;voteID=1191957</t>
  </si>
  <si>
    <t>https://strategicplanning.horsham.gov.uk/Regulation_19_Local_Plan/showUserAnswers?qid=9331459&amp;voteID=1191959</t>
  </si>
  <si>
    <t>https://strategicplanning.horsham.gov.uk/Regulation_19_Local_Plan/showUserAnswers?qid=9331459&amp;voteID=1191960</t>
  </si>
  <si>
    <t>https://strategicplanning.horsham.gov.uk/Regulation_19_Local_Plan/showUserAnswers?qid=9331459&amp;voteID=1191961</t>
  </si>
  <si>
    <t>https://strategicplanning.horsham.gov.uk/Regulation_19_Local_Plan/showUserAnswers?qid=9331459&amp;voteID=1191962</t>
  </si>
  <si>
    <t>https://strategicplanning.horsham.gov.uk/Regulation_19_Local_Plan/showUserAnswers?qid=9331459&amp;voteID=1191963</t>
  </si>
  <si>
    <t>https://strategicplanning.horsham.gov.uk/Regulation_19_Local_Plan/showUserAnswers?qid=9331459&amp;voteID=1191964</t>
  </si>
  <si>
    <t>https://strategicplanning.horsham.gov.uk/Regulation_19_Local_Plan/showUserAnswers?qid=9331459&amp;voteID=1191965</t>
  </si>
  <si>
    <t>https://strategicplanning.horsham.gov.uk/Regulation_19_Local_Plan/showUserAnswers?qid=9331459&amp;voteID=1191966</t>
  </si>
  <si>
    <t>https://strategicplanning.horsham.gov.uk/Regulation_19_Local_Plan/showUserAnswers?qid=9331459&amp;voteID=1191967</t>
  </si>
  <si>
    <t>https://strategicplanning.horsham.gov.uk/Regulation_19_Local_Plan/showUserAnswers?qid=9331459&amp;voteID=1191968</t>
  </si>
  <si>
    <t>https://strategicplanning.horsham.gov.uk/Regulation_19_Local_Plan/showUserAnswers?qid=9331459&amp;voteID=1191972</t>
  </si>
  <si>
    <t>https://strategicplanning.horsham.gov.uk/Regulation_19_Local_Plan/showUserAnswers?qid=9331459&amp;voteID=1191973</t>
  </si>
  <si>
    <t>https://strategicplanning.horsham.gov.uk/Regulation_19_Local_Plan/showUserAnswers?qid=9331459&amp;voteID=1191974</t>
  </si>
  <si>
    <t>https://strategicplanning.horsham.gov.uk/Regulation_19_Local_Plan/showUserAnswers?qid=9331459&amp;voteID=1191975</t>
  </si>
  <si>
    <t>https://strategicplanning.horsham.gov.uk/Regulation_19_Local_Plan/showUserAnswers?qid=9331459&amp;voteID=1191976</t>
  </si>
  <si>
    <t>https://strategicplanning.horsham.gov.uk/Regulation_19_Local_Plan/showUserAnswers?qid=9331459&amp;voteID=1191977</t>
  </si>
  <si>
    <t>https://strategicplanning.horsham.gov.uk/Regulation_19_Local_Plan/showUserAnswers?qid=9331459&amp;voteID=1191978</t>
  </si>
  <si>
    <t>https://strategicplanning.horsham.gov.uk/Regulation_19_Local_Plan/showUserAnswers?qid=9331459&amp;voteID=1191981</t>
  </si>
  <si>
    <t>https://strategicplanning.horsham.gov.uk/Regulation_19_Local_Plan/showUserAnswers?qid=9331459&amp;voteID=1191983</t>
  </si>
  <si>
    <t>https://strategicplanning.horsham.gov.uk/Regulation_19_Local_Plan/showUserAnswers?qid=9331459&amp;voteID=1191984</t>
  </si>
  <si>
    <t>https://strategicplanning.horsham.gov.uk/Regulation_19_Local_Plan/showUserAnswers?qid=9331459&amp;voteID=1191985</t>
  </si>
  <si>
    <t>https://strategicplanning.horsham.gov.uk/Regulation_19_Local_Plan/showUserAnswers?qid=9331459&amp;voteID=1191986</t>
  </si>
  <si>
    <t>https://strategicplanning.horsham.gov.uk/Regulation_19_Local_Plan/showUserAnswers?qid=9331459&amp;voteID=1191987</t>
  </si>
  <si>
    <t>https://strategicplanning.horsham.gov.uk/Regulation_19_Local_Plan/showUserAnswers?qid=9331459&amp;voteID=1191988</t>
  </si>
  <si>
    <t>https://strategicplanning.horsham.gov.uk/Regulation_19_Local_Plan/showUserAnswers?qid=9331459&amp;voteID=1191989</t>
  </si>
  <si>
    <t>https://strategicplanning.horsham.gov.uk/Regulation_19_Local_Plan/showUserAnswers?qid=9331459&amp;voteID=1191991</t>
  </si>
  <si>
    <t>https://strategicplanning.horsham.gov.uk/Regulation_19_Local_Plan/showUserAnswers?qid=9331459&amp;voteID=1191992</t>
  </si>
  <si>
    <t>https://strategicplanning.horsham.gov.uk/Regulation_19_Local_Plan/showUserAnswers?qid=9331459&amp;voteID=1191993</t>
  </si>
  <si>
    <t>Future Planning  and Development (Laura O'Brien)</t>
  </si>
  <si>
    <t>https://strategicplanning.horsham.gov.uk/Regulation_19_Local_Plan/showUserAnswers?qid=9331459&amp;voteID=1191994</t>
  </si>
  <si>
    <t>https://strategicplanning.horsham.gov.uk/Regulation_19_Local_Plan/showUserAnswers?qid=9331459&amp;voteID=1191995</t>
  </si>
  <si>
    <t>https://strategicplanning.horsham.gov.uk/Regulation_19_Local_Plan/showUserAnswers?qid=9331459&amp;voteID=1191996</t>
  </si>
  <si>
    <t>https://strategicplanning.horsham.gov.uk/Regulation_19_Local_Plan/showUserAnswers?qid=9331459&amp;voteID=1191997</t>
  </si>
  <si>
    <t>https://strategicplanning.horsham.gov.uk/Regulation_19_Local_Plan/showUserAnswers?qid=9331459&amp;voteID=1191998</t>
  </si>
  <si>
    <t>https://strategicplanning.horsham.gov.uk/Regulation_19_Local_Plan/showUserAnswers?qid=9331459&amp;voteID=1191999</t>
  </si>
  <si>
    <t>https://strategicplanning.horsham.gov.uk/Regulation_19_Local_Plan/showUserAnswers?qid=9331459&amp;voteID=1192000</t>
  </si>
  <si>
    <t>https://strategicplanning.horsham.gov.uk/Regulation_19_Local_Plan/showUserAnswers?qid=9331459&amp;voteID=1192001</t>
  </si>
  <si>
    <t>https://strategicplanning.horsham.gov.uk/Regulation_19_Local_Plan/showUserAnswers?qid=9331459&amp;voteID=1192002</t>
  </si>
  <si>
    <t>https://strategicplanning.horsham.gov.uk/Regulation_19_Local_Plan/showUserAnswers?qid=9331459&amp;voteID=1192003</t>
  </si>
  <si>
    <t>https://strategicplanning.horsham.gov.uk/Regulation_19_Local_Plan/showUserAnswers?qid=9331459&amp;voteID=1192004</t>
  </si>
  <si>
    <t>https://strategicplanning.horsham.gov.uk/Regulation_19_Local_Plan/showUserAnswers?qid=9331459&amp;voteID=1192006</t>
  </si>
  <si>
    <t>https://strategicplanning.horsham.gov.uk/Regulation_19_Local_Plan/showUserAnswers?qid=9331459&amp;voteID=1192007</t>
  </si>
  <si>
    <t>https://strategicplanning.horsham.gov.uk/Regulation_19_Local_Plan/showUserAnswers?qid=9331459&amp;voteID=1192008</t>
  </si>
  <si>
    <t>https://strategicplanning.horsham.gov.uk/Regulation_19_Local_Plan/showUserAnswers?qid=9331459&amp;voteID=1192009</t>
  </si>
  <si>
    <t>https://strategicplanning.horsham.gov.uk/Regulation_19_Local_Plan/showUserAnswers?qid=9331459&amp;voteID=1192010</t>
  </si>
  <si>
    <t>https://strategicplanning.horsham.gov.uk/Regulation_19_Local_Plan/showUserAnswers?qid=9331459&amp;voteID=1192011</t>
  </si>
  <si>
    <t>https://strategicplanning.horsham.gov.uk/Regulation_19_Local_Plan/showUserAnswers?qid=9331459&amp;voteID=1192012</t>
  </si>
  <si>
    <t>https://strategicplanning.horsham.gov.uk/Regulation_19_Local_Plan/showUserAnswers?qid=9331459&amp;voteID=1192014</t>
  </si>
  <si>
    <t>https://strategicplanning.horsham.gov.uk/Regulation_19_Local_Plan/showUserAnswers?qid=9331459&amp;voteID=1192015</t>
  </si>
  <si>
    <t>https://strategicplanning.horsham.gov.uk/Regulation_19_Local_Plan/showUserAnswers?qid=9331459&amp;voteID=1192016</t>
  </si>
  <si>
    <t>https://strategicplanning.horsham.gov.uk/Regulation_19_Local_Plan/showUserAnswers?qid=9331459&amp;voteID=1192018</t>
  </si>
  <si>
    <t>https://strategicplanning.horsham.gov.uk/Regulation_19_Local_Plan/showUserAnswers?qid=9331459&amp;voteID=1192019</t>
  </si>
  <si>
    <t>https://strategicplanning.horsham.gov.uk/Regulation_19_Local_Plan/showUserAnswers?qid=9331459&amp;voteID=1192020</t>
  </si>
  <si>
    <t>https://strategicplanning.horsham.gov.uk/Regulation_19_Local_Plan/showUserAnswers?qid=9331459&amp;voteID=1192021</t>
  </si>
  <si>
    <t>https://strategicplanning.horsham.gov.uk/Regulation_19_Local_Plan/showUserAnswers?qid=9331459&amp;voteID=1192022</t>
  </si>
  <si>
    <t>https://strategicplanning.horsham.gov.uk/Regulation_19_Local_Plan/showUserAnswers?qid=9331459&amp;voteID=1192028</t>
  </si>
  <si>
    <t>https://strategicplanning.horsham.gov.uk/Regulation_19_Local_Plan/showUserAnswers?qid=9331459&amp;voteID=1192031</t>
  </si>
  <si>
    <t>https://strategicplanning.horsham.gov.uk/Regulation_19_Local_Plan/showUserAnswers?qid=9331459&amp;voteID=1192032</t>
  </si>
  <si>
    <t>https://strategicplanning.horsham.gov.uk/Regulation_19_Local_Plan/showUserAnswers?qid=9331459&amp;voteID=1192035</t>
  </si>
  <si>
    <t>https://strategicplanning.horsham.gov.uk/Regulation_19_Local_Plan/showUserAnswers?qid=9331459&amp;voteID=1192036</t>
  </si>
  <si>
    <t>https://strategicplanning.horsham.gov.uk/Regulation_19_Local_Plan/showUserAnswers?qid=9331459&amp;voteID=1192037</t>
  </si>
  <si>
    <t>https://strategicplanning.horsham.gov.uk/Regulation_19_Local_Plan/showUserAnswers?qid=9331459&amp;voteID=1192038</t>
  </si>
  <si>
    <t>https://strategicplanning.horsham.gov.uk/Regulation_19_Local_Plan/showUserAnswers?qid=9331459&amp;voteID=1192039</t>
  </si>
  <si>
    <t>https://strategicplanning.horsham.gov.uk/Regulation_19_Local_Plan/showUserAnswers?qid=9331459&amp;voteID=1192040</t>
  </si>
  <si>
    <t>https://strategicplanning.horsham.gov.uk/Regulation_19_Local_Plan/showUserAnswers?qid=9331459&amp;voteID=1192042</t>
  </si>
  <si>
    <t>https://strategicplanning.horsham.gov.uk/Regulation_19_Local_Plan/showUserAnswers?qid=9331459&amp;voteID=1192043</t>
  </si>
  <si>
    <t>https://strategicplanning.horsham.gov.uk/Regulation_19_Local_Plan/showUserAnswers?qid=9331459&amp;voteID=1192044</t>
  </si>
  <si>
    <t>https://strategicplanning.horsham.gov.uk/Regulation_19_Local_Plan/showUserAnswers?qid=9331459&amp;voteID=1192045</t>
  </si>
  <si>
    <t>https://strategicplanning.horsham.gov.uk/Regulation_19_Local_Plan/showUserAnswers?qid=9331459&amp;voteID=1192046</t>
  </si>
  <si>
    <t>https://strategicplanning.horsham.gov.uk/Regulation_19_Local_Plan/showUserAnswers?qid=9331459&amp;voteID=1192047</t>
  </si>
  <si>
    <t>https://strategicplanning.horsham.gov.uk/Regulation_19_Local_Plan/showUserAnswers?qid=9331459&amp;voteID=1192049</t>
  </si>
  <si>
    <t>https://strategicplanning.horsham.gov.uk/Regulation_19_Local_Plan/showUserAnswers?qid=9331459&amp;voteID=1192050</t>
  </si>
  <si>
    <t>https://strategicplanning.horsham.gov.uk/Regulation_19_Local_Plan/showUserAnswers?qid=9331459&amp;voteID=1192051</t>
  </si>
  <si>
    <t>https://strategicplanning.horsham.gov.uk/Regulation_19_Local_Plan/showUserAnswers?qid=9331459&amp;voteID=1192052</t>
  </si>
  <si>
    <t>https://strategicplanning.horsham.gov.uk/Regulation_19_Local_Plan/showUserAnswers?qid=9331459&amp;voteID=1192053</t>
  </si>
  <si>
    <t>https://strategicplanning.horsham.gov.uk/Regulation_19_Local_Plan/showUserAnswers?qid=9331459&amp;voteID=1192054</t>
  </si>
  <si>
    <t>https://strategicplanning.horsham.gov.uk/Regulation_19_Local_Plan/showUserAnswers?qid=9331459&amp;voteID=1192055</t>
  </si>
  <si>
    <t>https://strategicplanning.horsham.gov.uk/Regulation_19_Local_Plan/showUserAnswers?qid=9331459&amp;voteID=1192056</t>
  </si>
  <si>
    <t>https://strategicplanning.horsham.gov.uk/Regulation_19_Local_Plan/showUserAnswers?qid=9331459&amp;voteID=1192057</t>
  </si>
  <si>
    <t>https://strategicplanning.horsham.gov.uk/Regulation_19_Local_Plan/showUserAnswers?qid=9331459&amp;voteID=1192059</t>
  </si>
  <si>
    <t>https://strategicplanning.horsham.gov.uk/Regulation_19_Local_Plan/showUserAnswers?qid=9331459&amp;voteID=1192060</t>
  </si>
  <si>
    <t>https://strategicplanning.horsham.gov.uk/Regulation_19_Local_Plan/showUserAnswers?qid=9331459&amp;voteID=1192061</t>
  </si>
  <si>
    <t>https://strategicplanning.horsham.gov.uk/Regulation_19_Local_Plan/showUserAnswers?qid=9331459&amp;voteID=1192062</t>
  </si>
  <si>
    <t>https://strategicplanning.horsham.gov.uk/Regulation_19_Local_Plan/showUserAnswers?qid=9331459&amp;voteID=1192064</t>
  </si>
  <si>
    <t>https://strategicplanning.horsham.gov.uk/Regulation_19_Local_Plan/showUserAnswers?qid=9331459&amp;voteID=1192065</t>
  </si>
  <si>
    <t>https://strategicplanning.horsham.gov.uk/Regulation_19_Local_Plan/showUserAnswers?qid=9331459&amp;voteID=1192067</t>
  </si>
  <si>
    <t>https://strategicplanning.horsham.gov.uk/Regulation_19_Local_Plan/showUserAnswers?qid=9331459&amp;voteID=1192070</t>
  </si>
  <si>
    <t>https://strategicplanning.horsham.gov.uk/Regulation_19_Local_Plan/showUserAnswers?qid=9331459&amp;voteID=1192071</t>
  </si>
  <si>
    <t>https://strategicplanning.horsham.gov.uk/Regulation_19_Local_Plan/showUserAnswers?qid=9331459&amp;voteID=1192072</t>
  </si>
  <si>
    <t>https://strategicplanning.horsham.gov.uk/Regulation_19_Local_Plan/showUserAnswers?qid=9331459&amp;voteID=1192074</t>
  </si>
  <si>
    <t>Legal &amp; General (Strategic Land North Horsham) Limited</t>
  </si>
  <si>
    <t>Stantec UK Limited (Mrs Alex Jones)</t>
  </si>
  <si>
    <t>https://strategicplanning.horsham.gov.uk/Regulation_19_Local_Plan/showUserAnswers?qid=9331459&amp;voteID=1192075</t>
  </si>
  <si>
    <t>SLR consulting (Dr Chris Lyons)</t>
  </si>
  <si>
    <t>https://strategicplanning.horsham.gov.uk/Regulation_19_Local_Plan/showUserAnswers?qid=9331459&amp;voteID=1192076</t>
  </si>
  <si>
    <t>https://strategicplanning.horsham.gov.uk/Regulation_19_Local_Plan/showUserAnswers?qid=9331459&amp;voteID=1192077</t>
  </si>
  <si>
    <t>https://strategicplanning.horsham.gov.uk/Regulation_19_Local_Plan/showUserAnswers?qid=9331459&amp;voteID=1192078</t>
  </si>
  <si>
    <t>https://strategicplanning.horsham.gov.uk/Regulation_19_Local_Plan/showUserAnswers?qid=9331459&amp;voteID=1192079</t>
  </si>
  <si>
    <t>https://strategicplanning.horsham.gov.uk/Regulation_19_Local_Plan/showUserAnswers?qid=9331459&amp;voteID=1192080</t>
  </si>
  <si>
    <t>SLR consulting</t>
  </si>
  <si>
    <t>https://strategicplanning.horsham.gov.uk/Regulation_19_Local_Plan/showUserAnswers?qid=9331459&amp;voteID=1192082</t>
  </si>
  <si>
    <t>Horsham Trafalgar Neighbourhood Council</t>
  </si>
  <si>
    <t>https://strategicplanning.horsham.gov.uk/Regulation_19_Local_Plan/showUserAnswers?qid=9331459&amp;voteID=1192083</t>
  </si>
  <si>
    <t>https://strategicplanning.horsham.gov.uk/Regulation_19_Local_Plan/showUserAnswers?qid=9331459&amp;voteID=1192084</t>
  </si>
  <si>
    <t>https://strategicplanning.horsham.gov.uk/Regulation_19_Local_Plan/showUserAnswers?qid=9331459&amp;voteID=1192085</t>
  </si>
  <si>
    <t>https://strategicplanning.horsham.gov.uk/Regulation_19_Local_Plan/showUserAnswers?qid=9331459&amp;voteID=1192086</t>
  </si>
  <si>
    <t>https://strategicplanning.horsham.gov.uk/Regulation_19_Local_Plan/showUserAnswers?qid=9331459&amp;voteID=1192087</t>
  </si>
  <si>
    <t>https://strategicplanning.horsham.gov.uk/Regulation_19_Local_Plan/showUserAnswers?qid=9331459&amp;voteID=1192088</t>
  </si>
  <si>
    <t>https://strategicplanning.horsham.gov.uk/Regulation_19_Local_Plan/showUserAnswers?qid=9331459&amp;voteID=1192089</t>
  </si>
  <si>
    <t>https://strategicplanning.horsham.gov.uk/Regulation_19_Local_Plan/showUserAnswers?qid=9331459&amp;voteID=1192092</t>
  </si>
  <si>
    <t>https://strategicplanning.horsham.gov.uk/Regulation_19_Local_Plan/showUserAnswers?qid=9331459&amp;voteID=1192093</t>
  </si>
  <si>
    <t>https://strategicplanning.horsham.gov.uk/Regulation_19_Local_Plan/showUserAnswers?qid=9331459&amp;voteID=1192094</t>
  </si>
  <si>
    <t>https://strategicplanning.horsham.gov.uk/Regulation_19_Local_Plan/showUserAnswers?qid=9331459&amp;voteID=1192095</t>
  </si>
  <si>
    <t>https://strategicplanning.horsham.gov.uk/Regulation_19_Local_Plan/showUserAnswers?qid=9331459&amp;voteID=1192096</t>
  </si>
  <si>
    <t>https://strategicplanning.horsham.gov.uk/Regulation_19_Local_Plan/showUserAnswers?qid=9331459&amp;voteID=1192097</t>
  </si>
  <si>
    <t>https://strategicplanning.horsham.gov.uk/Regulation_19_Local_Plan/showUserAnswers?qid=9331459&amp;voteID=1192100</t>
  </si>
  <si>
    <t>https://strategicplanning.horsham.gov.uk/Regulation_19_Local_Plan/showUserAnswers?qid=9331459&amp;voteID=1192101</t>
  </si>
  <si>
    <t>https://strategicplanning.horsham.gov.uk/Regulation_19_Local_Plan/showUserAnswers?qid=9331459&amp;voteID=1192102</t>
  </si>
  <si>
    <t>https://strategicplanning.horsham.gov.uk/Regulation_19_Local_Plan/showUserAnswers?qid=9331459&amp;voteID=1192105</t>
  </si>
  <si>
    <t>https://strategicplanning.horsham.gov.uk/Regulation_19_Local_Plan/showUserAnswers?qid=9331459&amp;voteID=1192106</t>
  </si>
  <si>
    <t>https://strategicplanning.horsham.gov.uk/Regulation_19_Local_Plan/showUserAnswers?qid=9331459&amp;voteID=1192108</t>
  </si>
  <si>
    <t>https://strategicplanning.horsham.gov.uk/Regulation_19_Local_Plan/showUserAnswers?qid=9331459&amp;voteID=1192109</t>
  </si>
  <si>
    <t>https://strategicplanning.horsham.gov.uk/Regulation_19_Local_Plan/showUserAnswers?qid=9331459&amp;voteID=1192110</t>
  </si>
  <si>
    <t>https://strategicplanning.horsham.gov.uk/Regulation_19_Local_Plan/showUserAnswers?qid=9331459&amp;voteID=1192111</t>
  </si>
  <si>
    <t>https://strategicplanning.horsham.gov.uk/Regulation_19_Local_Plan/showUserAnswers?qid=9331459&amp;voteID=1192112</t>
  </si>
  <si>
    <t>https://strategicplanning.horsham.gov.uk/Regulation_19_Local_Plan/showUserAnswers?qid=9331459&amp;voteID=1192113</t>
  </si>
  <si>
    <t>https://strategicplanning.horsham.gov.uk/Regulation_19_Local_Plan/showUserAnswers?qid=9331459&amp;voteID=1192114</t>
  </si>
  <si>
    <t>https://strategicplanning.horsham.gov.uk/Regulation_19_Local_Plan/showUserAnswers?qid=9331459&amp;voteID=1192115</t>
  </si>
  <si>
    <t>https://strategicplanning.horsham.gov.uk/Regulation_19_Local_Plan/showUserAnswers?qid=9331459&amp;voteID=1192118</t>
  </si>
  <si>
    <t>https://strategicplanning.horsham.gov.uk/Regulation_19_Local_Plan/showUserAnswers?qid=9331459&amp;voteID=1192119</t>
  </si>
  <si>
    <t>https://strategicplanning.horsham.gov.uk/Regulation_19_Local_Plan/showUserAnswers?qid=9331459&amp;voteID=1192120</t>
  </si>
  <si>
    <t>https://strategicplanning.horsham.gov.uk/Regulation_19_Local_Plan/showUserAnswers?qid=9331459&amp;voteID=1192121</t>
  </si>
  <si>
    <t>https://strategicplanning.horsham.gov.uk/Regulation_19_Local_Plan/showUserAnswers?qid=9331459&amp;voteID=1192122</t>
  </si>
  <si>
    <t>https://strategicplanning.horsham.gov.uk/Regulation_19_Local_Plan/showUserAnswers?qid=9331459&amp;voteID=1192123</t>
  </si>
  <si>
    <t>Home Builders Federation</t>
  </si>
  <si>
    <t>https://strategicplanning.horsham.gov.uk/Regulation_19_Local_Plan/showUserAnswers?qid=9331459&amp;voteID=1192130</t>
  </si>
  <si>
    <t>https://strategicplanning.horsham.gov.uk/Regulation_19_Local_Plan/showUserAnswers?qid=9331459&amp;voteID=1192133</t>
  </si>
  <si>
    <t>https://strategicplanning.horsham.gov.uk/Regulation_19_Local_Plan/showUserAnswers?qid=9331459&amp;voteID=1192134</t>
  </si>
  <si>
    <t>https://strategicplanning.horsham.gov.uk/Regulation_19_Local_Plan/showUserAnswers?qid=9331459&amp;voteID=1192145</t>
  </si>
  <si>
    <t>https://strategicplanning.horsham.gov.uk/Regulation_19_Local_Plan/showUserAnswers?qid=9331459&amp;voteID=1192146</t>
  </si>
  <si>
    <t>https://strategicplanning.horsham.gov.uk/Regulation_19_Local_Plan/showUserAnswers?qid=9331459&amp;voteID=1192147</t>
  </si>
  <si>
    <t>https://strategicplanning.horsham.gov.uk/Regulation_19_Local_Plan/showUserAnswers?qid=9331459&amp;voteID=1192150</t>
  </si>
  <si>
    <t>https://strategicplanning.horsham.gov.uk/Regulation_19_Local_Plan/showUserAnswers?qid=9331459&amp;voteID=1192151</t>
  </si>
  <si>
    <t>https://strategicplanning.horsham.gov.uk/Regulation_19_Local_Plan/showUserAnswers?qid=9331459&amp;voteID=1192153</t>
  </si>
  <si>
    <t>https://strategicplanning.horsham.gov.uk/Regulation_19_Local_Plan/showUserAnswers?qid=9331459&amp;voteID=1192154</t>
  </si>
  <si>
    <t>https://strategicplanning.horsham.gov.uk/Regulation_19_Local_Plan/showUserAnswers?qid=9331459&amp;voteID=1192156</t>
  </si>
  <si>
    <t>https://strategicplanning.horsham.gov.uk/Regulation_19_Local_Plan/showUserAnswers?qid=9331459&amp;voteID=1192159</t>
  </si>
  <si>
    <t>https://strategicplanning.horsham.gov.uk/Regulation_19_Local_Plan/showUserAnswers?qid=9331459&amp;voteID=1192160</t>
  </si>
  <si>
    <t>Nicholas Billington</t>
  </si>
  <si>
    <t>https://strategicplanning.horsham.gov.uk/Regulation_19_Local_Plan/showUserAnswers?qid=9331459&amp;voteID=1192161</t>
  </si>
  <si>
    <t>https://strategicplanning.horsham.gov.uk/Regulation_19_Local_Plan/showUserAnswers?qid=9331459&amp;voteID=1192163</t>
  </si>
  <si>
    <t>https://strategicplanning.horsham.gov.uk/Regulation_19_Local_Plan/showUserAnswers?qid=9331459&amp;voteID=1192164</t>
  </si>
  <si>
    <t>https://strategicplanning.horsham.gov.uk/Regulation_19_Local_Plan/showUserAnswers?qid=9331459&amp;voteID=1192165</t>
  </si>
  <si>
    <t>https://strategicplanning.horsham.gov.uk/Regulation_19_Local_Plan/showUserAnswers?qid=9331459&amp;voteID=1192167</t>
  </si>
  <si>
    <t>https://strategicplanning.horsham.gov.uk/Regulation_19_Local_Plan/showUserAnswers?qid=9331459&amp;voteID=1192168</t>
  </si>
  <si>
    <t>https://strategicplanning.horsham.gov.uk/Regulation_19_Local_Plan/showUserAnswers?qid=9331459&amp;voteID=1192169</t>
  </si>
  <si>
    <t>https://strategicplanning.horsham.gov.uk/Regulation_19_Local_Plan/showUserAnswers?qid=9331459&amp;voteID=1192170</t>
  </si>
  <si>
    <t>https://strategicplanning.horsham.gov.uk/Regulation_19_Local_Plan/showUserAnswers?qid=9331459&amp;voteID=1192171</t>
  </si>
  <si>
    <t>https://strategicplanning.horsham.gov.uk/Regulation_19_Local_Plan/showUserAnswers?qid=9331459&amp;voteID=1192172</t>
  </si>
  <si>
    <t>https://strategicplanning.horsham.gov.uk/Regulation_19_Local_Plan/showUserAnswers?qid=9331459&amp;voteID=1192173</t>
  </si>
  <si>
    <t>https://strategicplanning.horsham.gov.uk/Regulation_19_Local_Plan/showUserAnswers?qid=9331459&amp;voteID=1192174</t>
  </si>
  <si>
    <t>https://strategicplanning.horsham.gov.uk/Regulation_19_Local_Plan/showUserAnswers?qid=9331459&amp;voteID=1192175</t>
  </si>
  <si>
    <t>https://strategicplanning.horsham.gov.uk/Regulation_19_Local_Plan/showUserAnswers?qid=9331459&amp;voteID=1192176</t>
  </si>
  <si>
    <t>https://strategicplanning.horsham.gov.uk/Regulation_19_Local_Plan/showUserAnswers?qid=9331459&amp;voteID=1192177</t>
  </si>
  <si>
    <t>https://strategicplanning.horsham.gov.uk/Regulation_19_Local_Plan/showUserAnswers?qid=9331459&amp;voteID=1192178</t>
  </si>
  <si>
    <t>https://strategicplanning.horsham.gov.uk/Regulation_19_Local_Plan/showUserAnswers?qid=9331459&amp;voteID=1192180</t>
  </si>
  <si>
    <t>https://strategicplanning.horsham.gov.uk/Regulation_19_Local_Plan/showUserAnswers?qid=9331459&amp;voteID=1192181</t>
  </si>
  <si>
    <t>https://strategicplanning.horsham.gov.uk/Regulation_19_Local_Plan/showUserAnswers?qid=9331459&amp;voteID=1192182</t>
  </si>
  <si>
    <t>https://strategicplanning.horsham.gov.uk/Regulation_19_Local_Plan/showUserAnswers?qid=9331459&amp;voteID=1192183</t>
  </si>
  <si>
    <t>https://strategicplanning.horsham.gov.uk/Regulation_19_Local_Plan/showUserAnswers?qid=9331459&amp;voteID=1192184</t>
  </si>
  <si>
    <t>https://strategicplanning.horsham.gov.uk/Regulation_19_Local_Plan/showUserAnswers?qid=9331459&amp;voteID=1192185</t>
  </si>
  <si>
    <t>https://strategicplanning.horsham.gov.uk/Regulation_19_Local_Plan/showUserAnswers?qid=9331459&amp;voteID=1192186</t>
  </si>
  <si>
    <t>https://strategicplanning.horsham.gov.uk/Regulation_19_Local_Plan/showUserAnswers?qid=9331459&amp;voteID=1192187</t>
  </si>
  <si>
    <t>https://strategicplanning.horsham.gov.uk/Regulation_19_Local_Plan/showUserAnswers?qid=9331459&amp;voteID=1192188</t>
  </si>
  <si>
    <t>https://strategicplanning.horsham.gov.uk/Regulation_19_Local_Plan/showUserAnswers?qid=9331459&amp;voteID=1192189</t>
  </si>
  <si>
    <t>https://strategicplanning.horsham.gov.uk/Regulation_19_Local_Plan/showUserAnswers?qid=9331459&amp;voteID=1192191</t>
  </si>
  <si>
    <t>https://strategicplanning.horsham.gov.uk/Regulation_19_Local_Plan/showUserAnswers?qid=9331459&amp;voteID=1192194</t>
  </si>
  <si>
    <t>https://strategicplanning.horsham.gov.uk/Regulation_19_Local_Plan/showUserAnswers?qid=9331459&amp;voteID=1192195</t>
  </si>
  <si>
    <t>https://strategicplanning.horsham.gov.uk/Regulation_19_Local_Plan/showUserAnswers?qid=9331459&amp;voteID=1192196</t>
  </si>
  <si>
    <t>https://strategicplanning.horsham.gov.uk/Regulation_19_Local_Plan/showUserAnswers?qid=9331459&amp;voteID=1192199</t>
  </si>
  <si>
    <t>https://strategicplanning.horsham.gov.uk/Regulation_19_Local_Plan/showUserAnswers?qid=9331459&amp;voteID=1192200</t>
  </si>
  <si>
    <t>https://strategicplanning.horsham.gov.uk/Regulation_19_Local_Plan/showUserAnswers?qid=9331459&amp;voteID=1192201</t>
  </si>
  <si>
    <t>https://strategicplanning.horsham.gov.uk/Regulation_19_Local_Plan/showUserAnswers?qid=9331459&amp;voteID=1192202</t>
  </si>
  <si>
    <t>https://strategicplanning.horsham.gov.uk/Regulation_19_Local_Plan/showUserAnswers?qid=9331459&amp;voteID=1192203</t>
  </si>
  <si>
    <t>https://strategicplanning.horsham.gov.uk/Regulation_19_Local_Plan/showUserAnswers?qid=9331459&amp;voteID=1192204</t>
  </si>
  <si>
    <t>https://strategicplanning.horsham.gov.uk/Regulation_19_Local_Plan/showUserAnswers?qid=9331459&amp;voteID=1192205</t>
  </si>
  <si>
    <t>https://strategicplanning.horsham.gov.uk/Regulation_19_Local_Plan/showUserAnswers?qid=9331459&amp;voteID=1192206</t>
  </si>
  <si>
    <t>https://strategicplanning.horsham.gov.uk/Regulation_19_Local_Plan/showUserAnswers?qid=9331459&amp;voteID=1192207</t>
  </si>
  <si>
    <t>https://strategicplanning.horsham.gov.uk/Regulation_19_Local_Plan/showUserAnswers?qid=9331459&amp;voteID=1192208</t>
  </si>
  <si>
    <t>https://strategicplanning.horsham.gov.uk/Regulation_19_Local_Plan/showUserAnswers?qid=9331459&amp;voteID=1192209</t>
  </si>
  <si>
    <t>https://strategicplanning.horsham.gov.uk/Regulation_19_Local_Plan/showUserAnswers?qid=9331459&amp;voteID=1192210</t>
  </si>
  <si>
    <t>https://strategicplanning.horsham.gov.uk/Regulation_19_Local_Plan/showUserAnswers?qid=9331459&amp;voteID=1192211</t>
  </si>
  <si>
    <t>https://strategicplanning.horsham.gov.uk/Regulation_19_Local_Plan/showUserAnswers?qid=9331459&amp;voteID=1192214</t>
  </si>
  <si>
    <t>https://strategicplanning.horsham.gov.uk/Regulation_19_Local_Plan/showUserAnswers?qid=9331459&amp;voteID=1192216</t>
  </si>
  <si>
    <t>https://strategicplanning.horsham.gov.uk/Regulation_19_Local_Plan/showUserAnswers?qid=9331459&amp;voteID=1192217</t>
  </si>
  <si>
    <t>Grommets Ltd</t>
  </si>
  <si>
    <t>https://strategicplanning.horsham.gov.uk/Regulation_19_Local_Plan/showUserAnswers?qid=9331459&amp;voteID=1192219</t>
  </si>
  <si>
    <t>https://strategicplanning.horsham.gov.uk/Regulation_19_Local_Plan/showUserAnswers?qid=9331459&amp;voteID=1192221</t>
  </si>
  <si>
    <t>https://strategicplanning.horsham.gov.uk/Regulation_19_Local_Plan/showUserAnswers?qid=9331459&amp;voteID=1192223</t>
  </si>
  <si>
    <t>https://strategicplanning.horsham.gov.uk/Regulation_19_Local_Plan/showUserAnswers?qid=9331459&amp;voteID=1192224</t>
  </si>
  <si>
    <t>https://strategicplanning.horsham.gov.uk/Regulation_19_Local_Plan/showUserAnswers?qid=9331459&amp;voteID=1192225</t>
  </si>
  <si>
    <t>https://strategicplanning.horsham.gov.uk/Regulation_19_Local_Plan/showUserAnswers?qid=9331459&amp;voteID=1192226</t>
  </si>
  <si>
    <t>https://strategicplanning.horsham.gov.uk/Regulation_19_Local_Plan/showUserAnswers?qid=9331459&amp;voteID=1192228</t>
  </si>
  <si>
    <t>https://strategicplanning.horsham.gov.uk/Regulation_19_Local_Plan/showUserAnswers?qid=9331459&amp;voteID=1192229</t>
  </si>
  <si>
    <t>https://strategicplanning.horsham.gov.uk/Regulation_19_Local_Plan/showUserAnswers?qid=9331459&amp;voteID=1192230</t>
  </si>
  <si>
    <t>https://strategicplanning.horsham.gov.uk/Regulation_19_Local_Plan/showUserAnswers?qid=9331459&amp;voteID=1192231</t>
  </si>
  <si>
    <t>https://strategicplanning.horsham.gov.uk/Regulation_19_Local_Plan/showUserAnswers?qid=9331459&amp;voteID=1192232</t>
  </si>
  <si>
    <t>https://strategicplanning.horsham.gov.uk/Regulation_19_Local_Plan/showUserAnswers?qid=9331459&amp;voteID=1192234</t>
  </si>
  <si>
    <t>https://strategicplanning.horsham.gov.uk/Regulation_19_Local_Plan/showUserAnswers?qid=9331459&amp;voteID=1192235</t>
  </si>
  <si>
    <t>https://strategicplanning.horsham.gov.uk/Regulation_19_Local_Plan/showUserAnswers?qid=9331459&amp;voteID=1192236</t>
  </si>
  <si>
    <t>Green party</t>
  </si>
  <si>
    <t>https://strategicplanning.horsham.gov.uk/Regulation_19_Local_Plan/showUserAnswers?qid=9331459&amp;voteID=1192237</t>
  </si>
  <si>
    <t>https://strategicplanning.horsham.gov.uk/Regulation_19_Local_Plan/showUserAnswers?qid=9331459&amp;voteID=1192241</t>
  </si>
  <si>
    <t>https://strategicplanning.horsham.gov.uk/Regulation_19_Local_Plan/showUserAnswers?qid=9331459&amp;voteID=1192242</t>
  </si>
  <si>
    <t>https://strategicplanning.horsham.gov.uk/Regulation_19_Local_Plan/showUserAnswers?qid=9331459&amp;voteID=1192246</t>
  </si>
  <si>
    <t>https://strategicplanning.horsham.gov.uk/Regulation_19_Local_Plan/showUserAnswers?qid=9331459&amp;voteID=1192249</t>
  </si>
  <si>
    <t>saveruralsouthwater.org</t>
  </si>
  <si>
    <t>https://strategicplanning.horsham.gov.uk/Regulation_19_Local_Plan/showUserAnswers?qid=9331459&amp;voteID=1192253</t>
  </si>
  <si>
    <t>https://strategicplanning.horsham.gov.uk/Regulation_19_Local_Plan/showUserAnswers?qid=9331459&amp;voteID=1192254</t>
  </si>
  <si>
    <t>hgh Consulting (Miss Rose Adams)</t>
  </si>
  <si>
    <t>https://strategicplanning.horsham.gov.uk/Regulation_19_Local_Plan/showUserAnswers?qid=9331459&amp;voteID=1192255</t>
  </si>
  <si>
    <t>https://strategicplanning.horsham.gov.uk/Regulation_19_Local_Plan/showUserAnswers?qid=9331459&amp;voteID=1192256</t>
  </si>
  <si>
    <t>https://strategicplanning.horsham.gov.uk/Regulation_19_Local_Plan/showUserAnswers?qid=9331459&amp;voteID=1192259</t>
  </si>
  <si>
    <t>https://strategicplanning.horsham.gov.uk/Regulation_19_Local_Plan/showUserAnswers?qid=9331459&amp;voteID=1192260</t>
  </si>
  <si>
    <t>https://strategicplanning.horsham.gov.uk/Regulation_19_Local_Plan/showUserAnswers?qid=9331459&amp;voteID=1192262</t>
  </si>
  <si>
    <t>https://strategicplanning.horsham.gov.uk/Regulation_19_Local_Plan/showUserAnswers?qid=9331459&amp;voteID=1192264</t>
  </si>
  <si>
    <t>ECE Planning (Ms R Hoad)</t>
  </si>
  <si>
    <t>https://strategicplanning.horsham.gov.uk/Regulation_19_Local_Plan/showUserAnswers?qid=9331459&amp;voteID=1192266</t>
  </si>
  <si>
    <t>https://strategicplanning.horsham.gov.uk/Regulation_19_Local_Plan/showUserAnswers?qid=9331459&amp;voteID=1192267</t>
  </si>
  <si>
    <t>https://strategicplanning.horsham.gov.uk/Regulation_19_Local_Plan/showUserAnswers?qid=9331459&amp;voteID=1192269</t>
  </si>
  <si>
    <t>https://strategicplanning.horsham.gov.uk/Regulation_19_Local_Plan/showUserAnswers?qid=9331459&amp;voteID=1192270</t>
  </si>
  <si>
    <t>https://strategicplanning.horsham.gov.uk/Regulation_19_Local_Plan/showUserAnswers?qid=9331459&amp;voteID=1192271</t>
  </si>
  <si>
    <t>Planning Issues Ltd. on behalf of Churchill Retirement Living Ltd.</t>
  </si>
  <si>
    <t>https://strategicplanning.horsham.gov.uk/Regulation_19_Local_Plan/showUserAnswers?qid=9331459&amp;voteID=1192273</t>
  </si>
  <si>
    <t>https://strategicplanning.horsham.gov.uk/Regulation_19_Local_Plan/showUserAnswers?qid=9331459&amp;voteID=1192274</t>
  </si>
  <si>
    <t>https://strategicplanning.horsham.gov.uk/Regulation_19_Local_Plan/showUserAnswers?qid=9331459&amp;voteID=1192276</t>
  </si>
  <si>
    <t>https://strategicplanning.horsham.gov.uk/Regulation_19_Local_Plan/showUserAnswers?qid=9331459&amp;voteID=1192278</t>
  </si>
  <si>
    <t>https://strategicplanning.horsham.gov.uk/Regulation_19_Local_Plan/showUserAnswers?qid=9331459&amp;voteID=1192279</t>
  </si>
  <si>
    <t>https://strategicplanning.horsham.gov.uk/Regulation_19_Local_Plan/showUserAnswers?qid=9331459&amp;voteID=1192280</t>
  </si>
  <si>
    <t>https://strategicplanning.horsham.gov.uk/Regulation_19_Local_Plan/showUserAnswers?qid=9331459&amp;voteID=1192282</t>
  </si>
  <si>
    <t>https://strategicplanning.horsham.gov.uk/Regulation_19_Local_Plan/showUserAnswers?qid=9331459&amp;voteID=1192283</t>
  </si>
  <si>
    <t>Fairfax Properties Ltd</t>
  </si>
  <si>
    <t>Bell Cornwell (Lindsay Goodyear)</t>
  </si>
  <si>
    <t>https://strategicplanning.horsham.gov.uk/Regulation_19_Local_Plan/showUserAnswers?qid=9331459&amp;voteID=1192284</t>
  </si>
  <si>
    <t>https://strategicplanning.horsham.gov.uk/Regulation_19_Local_Plan/showUserAnswers?qid=9331459&amp;voteID=1192285</t>
  </si>
  <si>
    <t>https://strategicplanning.horsham.gov.uk/Regulation_19_Local_Plan/showUserAnswers?qid=9331459&amp;voteID=1192286</t>
  </si>
  <si>
    <t>https://strategicplanning.horsham.gov.uk/Regulation_19_Local_Plan/showUserAnswers?qid=9331459&amp;voteID=1192288</t>
  </si>
  <si>
    <t>https://strategicplanning.horsham.gov.uk/Regulation_19_Local_Plan/showUserAnswers?qid=9331459&amp;voteID=1192289</t>
  </si>
  <si>
    <t>https://strategicplanning.horsham.gov.uk/Regulation_19_Local_Plan/showUserAnswers?qid=9331459&amp;voteID=1192291</t>
  </si>
  <si>
    <t>MP for Horsham</t>
  </si>
  <si>
    <t>https://strategicplanning.horsham.gov.uk/Regulation_19_Local_Plan/showUserAnswers?qid=9331459&amp;voteID=1192293</t>
  </si>
  <si>
    <t>https://strategicplanning.horsham.gov.uk/Regulation_19_Local_Plan/showUserAnswers?qid=9331459&amp;voteID=1192294</t>
  </si>
  <si>
    <t>https://strategicplanning.horsham.gov.uk/Regulation_19_Local_Plan/showUserAnswers?qid=9331459&amp;voteID=1192295</t>
  </si>
  <si>
    <t>https://strategicplanning.horsham.gov.uk/Regulation_19_Local_Plan/showUserAnswers?qid=9331459&amp;voteID=1192296</t>
  </si>
  <si>
    <t>https://strategicplanning.horsham.gov.uk/Regulation_19_Local_Plan/showUserAnswers?qid=9331459&amp;voteID=1192297</t>
  </si>
  <si>
    <t>https://strategicplanning.horsham.gov.uk/Regulation_19_Local_Plan/showUserAnswers?qid=9331459&amp;voteID=1192298</t>
  </si>
  <si>
    <t>https://strategicplanning.horsham.gov.uk/Regulation_19_Local_Plan/showUserAnswers?qid=9331459&amp;voteID=1192299</t>
  </si>
  <si>
    <t>Langley Green and Ifield East Division of WSCC</t>
  </si>
  <si>
    <t>https://strategicplanning.horsham.gov.uk/Regulation_19_Local_Plan/showUserAnswers?qid=9331459&amp;voteID=1192300</t>
  </si>
  <si>
    <t>https://strategicplanning.horsham.gov.uk/Regulation_19_Local_Plan/showUserAnswers?qid=9331459&amp;voteID=1192302</t>
  </si>
  <si>
    <t>National Farmers Union</t>
  </si>
  <si>
    <t>https://strategicplanning.horsham.gov.uk/Regulation_19_Local_Plan/showUserAnswers?qid=9331459&amp;voteID=1192303</t>
  </si>
  <si>
    <t>https://strategicplanning.horsham.gov.uk/Regulation_19_Local_Plan/showUserAnswers?qid=9331459&amp;voteID=1192305</t>
  </si>
  <si>
    <t>https://strategicplanning.horsham.gov.uk/Regulation_19_Local_Plan/showUserAnswers?qid=9331459&amp;voteID=1192306</t>
  </si>
  <si>
    <t>https://strategicplanning.horsham.gov.uk/Regulation_19_Local_Plan/showUserAnswers?qid=9331459&amp;voteID=1192308</t>
  </si>
  <si>
    <t>https://strategicplanning.horsham.gov.uk/Regulation_19_Local_Plan/showUserAnswers?qid=9331459&amp;voteID=1192309</t>
  </si>
  <si>
    <t>https://strategicplanning.horsham.gov.uk/Regulation_19_Local_Plan/showUserAnswers?qid=9331459&amp;voteID=1192311</t>
  </si>
  <si>
    <t>https://strategicplanning.horsham.gov.uk/Regulation_19_Local_Plan/showUserAnswers?qid=9331459&amp;voteID=1192312</t>
  </si>
  <si>
    <t>https://strategicplanning.horsham.gov.uk/Regulation_19_Local_Plan/showUserAnswers?qid=9331459&amp;voteID=1192315</t>
  </si>
  <si>
    <t>https://strategicplanning.horsham.gov.uk/Regulation_19_Local_Plan/showUserAnswers?qid=9331459&amp;voteID=1192316</t>
  </si>
  <si>
    <t>https://strategicplanning.horsham.gov.uk/Regulation_19_Local_Plan/showUserAnswers?qid=9331459&amp;voteID=1192317</t>
  </si>
  <si>
    <t>https://strategicplanning.horsham.gov.uk/Regulation_19_Local_Plan/showUserAnswers?qid=9331459&amp;voteID=1192318</t>
  </si>
  <si>
    <t>https://strategicplanning.horsham.gov.uk/Regulation_19_Local_Plan/showUserAnswers?qid=9331459&amp;voteID=1192319</t>
  </si>
  <si>
    <t>Storrington And Sullington Parish Council</t>
  </si>
  <si>
    <t>https://strategicplanning.horsham.gov.uk/Regulation_19_Local_Plan/showUserAnswers?qid=9331459&amp;voteID=1192321</t>
  </si>
  <si>
    <t>https://strategicplanning.horsham.gov.uk/Regulation_19_Local_Plan/showUserAnswers?qid=9331459&amp;voteID=1192322</t>
  </si>
  <si>
    <t>https://strategicplanning.horsham.gov.uk/Regulation_19_Local_Plan/showUserAnswers?qid=9331459&amp;voteID=1192324</t>
  </si>
  <si>
    <t>https://strategicplanning.horsham.gov.uk/Regulation_19_Local_Plan/showUserAnswers?qid=9331459&amp;voteID=1192325</t>
  </si>
  <si>
    <t>https://strategicplanning.horsham.gov.uk/Regulation_19_Local_Plan/showUserAnswers?qid=9331459&amp;voteID=1192326</t>
  </si>
  <si>
    <t>https://strategicplanning.horsham.gov.uk/Regulation_19_Local_Plan/showUserAnswers?qid=9331459&amp;voteID=1192327</t>
  </si>
  <si>
    <t>https://strategicplanning.horsham.gov.uk/Regulation_19_Local_Plan/showUserAnswers?qid=9331459&amp;voteID=1192328</t>
  </si>
  <si>
    <t>https://strategicplanning.horsham.gov.uk/Regulation_19_Local_Plan/showUserAnswers?qid=9331459&amp;voteID=1192329</t>
  </si>
  <si>
    <t>https://strategicplanning.horsham.gov.uk/Regulation_19_Local_Plan/showUserAnswers?qid=9331459&amp;voteID=1192330</t>
  </si>
  <si>
    <t>Horsham Golf and Leisure</t>
  </si>
  <si>
    <t>Carter Jonas (Amon Yiu)</t>
  </si>
  <si>
    <t>https://strategicplanning.horsham.gov.uk/Regulation_19_Local_Plan/showUserAnswers?qid=9331459&amp;voteID=1192332</t>
  </si>
  <si>
    <t>https://strategicplanning.horsham.gov.uk/Regulation_19_Local_Plan/showUserAnswers?qid=9331459&amp;voteID=1192334</t>
  </si>
  <si>
    <t>https://strategicplanning.horsham.gov.uk/Regulation_19_Local_Plan/showUserAnswers?qid=9331459&amp;voteID=1192335</t>
  </si>
  <si>
    <t>https://strategicplanning.horsham.gov.uk/Regulation_19_Local_Plan/showUserAnswers?qid=9331459&amp;voteID=1192336</t>
  </si>
  <si>
    <t>https://strategicplanning.horsham.gov.uk/Regulation_19_Local_Plan/showUserAnswers?qid=9331459&amp;voteID=1192337</t>
  </si>
  <si>
    <t>Elivia Homes (Eastern)</t>
  </si>
  <si>
    <t>https://strategicplanning.horsham.gov.uk/Regulation_19_Local_Plan/showUserAnswers?qid=9331459&amp;voteID=1192338</t>
  </si>
  <si>
    <t>https://strategicplanning.horsham.gov.uk/Regulation_19_Local_Plan/showUserAnswers?qid=9331459&amp;voteID=1192339</t>
  </si>
  <si>
    <t>https://strategicplanning.horsham.gov.uk/Regulation_19_Local_Plan/showUserAnswers?qid=9331459&amp;voteID=1192340</t>
  </si>
  <si>
    <t>https://strategicplanning.horsham.gov.uk/Regulation_19_Local_Plan/showUserAnswers?qid=9331459&amp;voteID=1192341</t>
  </si>
  <si>
    <t>Pulborough Parish Council</t>
  </si>
  <si>
    <t>https://strategicplanning.horsham.gov.uk/Regulation_19_Local_Plan/showUserAnswers?qid=9331459&amp;voteID=1192344</t>
  </si>
  <si>
    <t>ARCHIC</t>
  </si>
  <si>
    <t>https://strategicplanning.horsham.gov.uk/Regulation_19_Local_Plan/showUserAnswers?qid=9331459&amp;voteID=1192345</t>
  </si>
  <si>
    <t>https://strategicplanning.horsham.gov.uk/Regulation_19_Local_Plan/showUserAnswers?qid=9331459&amp;voteID=1192347</t>
  </si>
  <si>
    <t>DMH Stallard Planning</t>
  </si>
  <si>
    <t>https://strategicplanning.horsham.gov.uk/Regulation_19_Local_Plan/showUserAnswers?qid=9331459&amp;voteID=1192348</t>
  </si>
  <si>
    <t>https://strategicplanning.horsham.gov.uk/Regulation_19_Local_Plan/showUserAnswers?qid=9331459&amp;voteID=1192349</t>
  </si>
  <si>
    <t>https://strategicplanning.horsham.gov.uk/Regulation_19_Local_Plan/showUserAnswers?qid=9331459&amp;voteID=1192350</t>
  </si>
  <si>
    <t>https://strategicplanning.horsham.gov.uk/Regulation_19_Local_Plan/showUserAnswers?qid=9331459&amp;voteID=1192352</t>
  </si>
  <si>
    <t>https://strategicplanning.horsham.gov.uk/Regulation_19_Local_Plan/showUserAnswers?qid=9331459&amp;voteID=1192354</t>
  </si>
  <si>
    <t>Swifts Local Network: Swifts &amp; Planning Group</t>
  </si>
  <si>
    <t>https://strategicplanning.horsham.gov.uk/Regulation_19_Local_Plan/showUserAnswers?qid=9331459&amp;voteID=1192356</t>
  </si>
  <si>
    <t>https://strategicplanning.horsham.gov.uk/Regulation_19_Local_Plan/showUserAnswers?qid=9331459&amp;voteID=1192358</t>
  </si>
  <si>
    <t>https://strategicplanning.horsham.gov.uk/Regulation_19_Local_Plan/showUserAnswers?qid=9331459&amp;voteID=1192360</t>
  </si>
  <si>
    <t>Richard Buxton Solicitors (Mr Lewis Hadler)</t>
  </si>
  <si>
    <t>https://strategicplanning.horsham.gov.uk/Regulation_19_Local_Plan/showUserAnswers?qid=9331459&amp;voteID=1192361</t>
  </si>
  <si>
    <t>https://strategicplanning.horsham.gov.uk/Regulation_19_Local_Plan/showUserAnswers?qid=9331459&amp;voteID=1192362</t>
  </si>
  <si>
    <t>https://strategicplanning.horsham.gov.uk/Regulation_19_Local_Plan/showUserAnswers?qid=9331459&amp;voteID=1192363</t>
  </si>
  <si>
    <t>https://strategicplanning.horsham.gov.uk/Regulation_19_Local_Plan/showUserAnswers?qid=9331459&amp;voteID=1192364</t>
  </si>
  <si>
    <t>https://strategicplanning.horsham.gov.uk/Regulation_19_Local_Plan/showUserAnswers?qid=9331459&amp;voteID=1192365</t>
  </si>
  <si>
    <t>Woodland Trust</t>
  </si>
  <si>
    <t>https://strategicplanning.horsham.gov.uk/Regulation_19_Local_Plan/showUserAnswers?qid=9331459&amp;voteID=1192366</t>
  </si>
  <si>
    <t>https://strategicplanning.horsham.gov.uk/Regulation_19_Local_Plan/showUserAnswers?qid=9331459&amp;voteID=1192367</t>
  </si>
  <si>
    <t>https://strategicplanning.horsham.gov.uk/Regulation_19_Local_Plan/showUserAnswers?qid=9331459&amp;voteID=1192368</t>
  </si>
  <si>
    <t>jackie's childminding</t>
  </si>
  <si>
    <t>https://strategicplanning.horsham.gov.uk/Regulation_19_Local_Plan/showUserAnswers?qid=9331459&amp;voteID=1192369</t>
  </si>
  <si>
    <t>https://strategicplanning.horsham.gov.uk/Regulation_19_Local_Plan/showUserAnswers?qid=9331459&amp;voteID=1192370</t>
  </si>
  <si>
    <t>https://strategicplanning.horsham.gov.uk/Regulation_19_Local_Plan/showUserAnswers?qid=9331459&amp;voteID=1192371</t>
  </si>
  <si>
    <t>https://strategicplanning.horsham.gov.uk/Regulation_19_Local_Plan/showUserAnswers?qid=9331459&amp;voteID=1192372</t>
  </si>
  <si>
    <t>https://strategicplanning.horsham.gov.uk/Regulation_19_Local_Plan/showUserAnswers?qid=9331459&amp;voteID=1192373</t>
  </si>
  <si>
    <t>https://strategicplanning.horsham.gov.uk/Regulation_19_Local_Plan/showUserAnswers?qid=9331459&amp;voteID=1192374</t>
  </si>
  <si>
    <t>https://strategicplanning.horsham.gov.uk/Regulation_19_Local_Plan/showUserAnswers?qid=9331459&amp;voteID=1192377</t>
  </si>
  <si>
    <t>https://strategicplanning.horsham.gov.uk/Regulation_19_Local_Plan/showUserAnswers?qid=9331459&amp;voteID=1192379</t>
  </si>
  <si>
    <t>https://strategicplanning.horsham.gov.uk/Regulation_19_Local_Plan/showUserAnswers?qid=9331459&amp;voteID=1192381</t>
  </si>
  <si>
    <t>https://strategicplanning.horsham.gov.uk/Regulation_19_Local_Plan/showUserAnswers?qid=9331459&amp;voteID=1192382</t>
  </si>
  <si>
    <t>https://strategicplanning.horsham.gov.uk/Regulation_19_Local_Plan/showUserAnswers?qid=9331459&amp;voteID=1192383</t>
  </si>
  <si>
    <t>https://strategicplanning.horsham.gov.uk/Regulation_19_Local_Plan/showUserAnswers?qid=9331459&amp;voteID=1192385</t>
  </si>
  <si>
    <t>https://strategicplanning.horsham.gov.uk/Regulation_19_Local_Plan/showUserAnswers?qid=9331459&amp;voteID=1192386</t>
  </si>
  <si>
    <t>Wain Estates</t>
  </si>
  <si>
    <t>CBRE Limited (Andy Pearce)</t>
  </si>
  <si>
    <t>https://strategicplanning.horsham.gov.uk/Regulation_19_Local_Plan/showUserAnswers?qid=9331459&amp;voteID=1192387</t>
  </si>
  <si>
    <t>https://strategicplanning.horsham.gov.uk/Regulation_19_Local_Plan/showUserAnswers?qid=9331459&amp;voteID=1192388</t>
  </si>
  <si>
    <t>https://strategicplanning.horsham.gov.uk/Regulation_19_Local_Plan/showUserAnswers?qid=9331459&amp;voteID=1192389</t>
  </si>
  <si>
    <t>https://strategicplanning.horsham.gov.uk/Regulation_19_Local_Plan/showUserAnswers?qid=9331459&amp;voteID=1192390</t>
  </si>
  <si>
    <t>https://strategicplanning.horsham.gov.uk/Regulation_19_Local_Plan/showUserAnswers?qid=9331459&amp;voteID=1192391</t>
  </si>
  <si>
    <t>Miller Developments</t>
  </si>
  <si>
    <t>https://strategicplanning.horsham.gov.uk/Regulation_19_Local_Plan/showUserAnswers?qid=9331459&amp;voteID=1192392</t>
  </si>
  <si>
    <t>https://strategicplanning.horsham.gov.uk/Regulation_19_Local_Plan/showUserAnswers?qid=9331459&amp;voteID=1192394</t>
  </si>
  <si>
    <t>https://strategicplanning.horsham.gov.uk/Regulation_19_Local_Plan/showUserAnswers?qid=9331459&amp;voteID=1192395</t>
  </si>
  <si>
    <t>https://strategicplanning.horsham.gov.uk/Regulation_19_Local_Plan/showUserAnswers?qid=9331459&amp;voteID=1192396</t>
  </si>
  <si>
    <t>https://strategicplanning.horsham.gov.uk/Regulation_19_Local_Plan/showUserAnswers?qid=9331459&amp;voteID=1192397</t>
  </si>
  <si>
    <t>https://strategicplanning.horsham.gov.uk/Regulation_19_Local_Plan/showUserAnswers?qid=9331459&amp;voteID=1192398</t>
  </si>
  <si>
    <t>https://strategicplanning.horsham.gov.uk/Regulation_19_Local_Plan/showUserAnswers?qid=9331459&amp;voteID=1192399</t>
  </si>
  <si>
    <t>https://strategicplanning.horsham.gov.uk/Regulation_19_Local_Plan/showUserAnswers?qid=9331459&amp;voteID=1192400</t>
  </si>
  <si>
    <t>https://strategicplanning.horsham.gov.uk/Regulation_19_Local_Plan/showUserAnswers?qid=9331459&amp;voteID=1192403</t>
  </si>
  <si>
    <t>https://strategicplanning.horsham.gov.uk/Regulation_19_Local_Plan/showUserAnswers?qid=9331459&amp;voteID=1192405</t>
  </si>
  <si>
    <t>https://strategicplanning.horsham.gov.uk/Regulation_19_Local_Plan/showUserAnswers?qid=9331459&amp;voteID=1192406</t>
  </si>
  <si>
    <t>https://strategicplanning.horsham.gov.uk/Regulation_19_Local_Plan/showUserAnswers?qid=9331459&amp;voteID=1192407</t>
  </si>
  <si>
    <t>https://strategicplanning.horsham.gov.uk/Regulation_19_Local_Plan/showUserAnswers?qid=9331459&amp;voteID=1192409</t>
  </si>
  <si>
    <t>https://strategicplanning.horsham.gov.uk/Regulation_19_Local_Plan/showUserAnswers?qid=9331459&amp;voteID=1192411</t>
  </si>
  <si>
    <t>https://strategicplanning.horsham.gov.uk/Regulation_19_Local_Plan/showUserAnswers?qid=9331459&amp;voteID=1192414</t>
  </si>
  <si>
    <t>https://strategicplanning.horsham.gov.uk/Regulation_19_Local_Plan/showUserAnswers?qid=9331459&amp;voteID=1192415</t>
  </si>
  <si>
    <t>https://strategicplanning.horsham.gov.uk/Regulation_19_Local_Plan/showUserAnswers?qid=9331459&amp;voteID=1192416</t>
  </si>
  <si>
    <t>Billingshurst Tennis Club</t>
  </si>
  <si>
    <t>https://strategicplanning.horsham.gov.uk/Regulation_19_Local_Plan/showUserAnswers?qid=9331459&amp;voteID=1192418</t>
  </si>
  <si>
    <t>https://strategicplanning.horsham.gov.uk/Regulation_19_Local_Plan/showUserAnswers?qid=9331459&amp;voteID=1192419</t>
  </si>
  <si>
    <t>Scott Planning</t>
  </si>
  <si>
    <t>https://strategicplanning.horsham.gov.uk/Regulation_19_Local_Plan/showUserAnswers?qid=9331459&amp;voteID=1192421</t>
  </si>
  <si>
    <t>https://strategicplanning.horsham.gov.uk/Regulation_19_Local_Plan/showUserAnswers?qid=9331459&amp;voteID=1192422</t>
  </si>
  <si>
    <t>Member of Parliament for Arundel &amp; South Downs</t>
  </si>
  <si>
    <t>https://strategicplanning.horsham.gov.uk/Regulation_19_Local_Plan/showUserAnswers?qid=9331459&amp;voteID=1192423</t>
  </si>
  <si>
    <t>https://strategicplanning.horsham.gov.uk/Regulation_19_Local_Plan/showUserAnswers?qid=9331459&amp;voteID=1192424</t>
  </si>
  <si>
    <t>https://strategicplanning.horsham.gov.uk/Regulation_19_Local_Plan/showUserAnswers?qid=9331459&amp;voteID=1192426</t>
  </si>
  <si>
    <t>https://strategicplanning.horsham.gov.uk/Regulation_19_Local_Plan/showUserAnswers?qid=9331459&amp;voteID=1192427</t>
  </si>
  <si>
    <t>https://strategicplanning.horsham.gov.uk/Regulation_19_Local_Plan/showUserAnswers?qid=9331459&amp;voteID=1192428</t>
  </si>
  <si>
    <t>https://strategicplanning.horsham.gov.uk/Regulation_19_Local_Plan/showUserAnswers?qid=9331459&amp;voteID=1192429</t>
  </si>
  <si>
    <t>https://strategicplanning.horsham.gov.uk/Regulation_19_Local_Plan/showUserAnswers?qid=9331459&amp;voteID=1192430</t>
  </si>
  <si>
    <t>https://strategicplanning.horsham.gov.uk/Regulation_19_Local_Plan/showUserAnswers?qid=9331459&amp;voteID=1192432</t>
  </si>
  <si>
    <t>https://strategicplanning.horsham.gov.uk/Regulation_19_Local_Plan/showUserAnswers?qid=9331459&amp;voteID=1192433</t>
  </si>
  <si>
    <t>https://strategicplanning.horsham.gov.uk/Regulation_19_Local_Plan/showUserAnswers?qid=9331459&amp;voteID=1192434</t>
  </si>
  <si>
    <t>https://strategicplanning.horsham.gov.uk/Regulation_19_Local_Plan/showUserAnswers?qid=9331459&amp;voteID=1192437</t>
  </si>
  <si>
    <t>https://strategicplanning.horsham.gov.uk/Regulation_19_Local_Plan/showUserAnswers?qid=9331459&amp;voteID=1192438</t>
  </si>
  <si>
    <t>https://strategicplanning.horsham.gov.uk/Regulation_19_Local_Plan/showUserAnswers?qid=9331459&amp;voteID=1192439</t>
  </si>
  <si>
    <t>https://strategicplanning.horsham.gov.uk/Regulation_19_Local_Plan/showUserAnswers?qid=9331459&amp;voteID=1192440</t>
  </si>
  <si>
    <t>https://strategicplanning.horsham.gov.uk/Regulation_19_Local_Plan/showUserAnswers?qid=9331459&amp;voteID=1192441</t>
  </si>
  <si>
    <t>https://strategicplanning.horsham.gov.uk/Regulation_19_Local_Plan/showUserAnswers?qid=9331459&amp;voteID=1192442</t>
  </si>
  <si>
    <t>https://strategicplanning.horsham.gov.uk/Regulation_19_Local_Plan/showUserAnswers?qid=9331459&amp;voteID=1192445</t>
  </si>
  <si>
    <t>https://strategicplanning.horsham.gov.uk/Regulation_19_Local_Plan/showUserAnswers?qid=9331459&amp;voteID=1192446</t>
  </si>
  <si>
    <t>https://strategicplanning.horsham.gov.uk/Regulation_19_Local_Plan/showUserAnswers?qid=9331459&amp;voteID=1192447</t>
  </si>
  <si>
    <t>https://strategicplanning.horsham.gov.uk/Regulation_19_Local_Plan/showUserAnswers?qid=9331459&amp;voteID=1192448</t>
  </si>
  <si>
    <t>https://strategicplanning.horsham.gov.uk/Regulation_19_Local_Plan/showUserAnswers?qid=9331459&amp;voteID=1192450</t>
  </si>
  <si>
    <t>https://strategicplanning.horsham.gov.uk/Regulation_19_Local_Plan/showUserAnswers?qid=9331459&amp;voteID=1192451</t>
  </si>
  <si>
    <t>https://strategicplanning.horsham.gov.uk/Regulation_19_Local_Plan/showUserAnswers?qid=9331459&amp;voteID=1192452</t>
  </si>
  <si>
    <t>https://strategicplanning.horsham.gov.uk/Regulation_19_Local_Plan/showUserAnswers?qid=9331459&amp;voteID=1192453</t>
  </si>
  <si>
    <t>https://strategicplanning.horsham.gov.uk/Regulation_19_Local_Plan/showUserAnswers?qid=9331459&amp;voteID=1192454</t>
  </si>
  <si>
    <t>https://strategicplanning.horsham.gov.uk/Regulation_19_Local_Plan/showUserAnswers?qid=9331459&amp;voteID=1192455</t>
  </si>
  <si>
    <t>https://strategicplanning.horsham.gov.uk/Regulation_19_Local_Plan/showUserAnswers?qid=9331459&amp;voteID=1192456</t>
  </si>
  <si>
    <t>https://strategicplanning.horsham.gov.uk/Regulation_19_Local_Plan/showUserAnswers?qid=9331459&amp;voteID=1192457</t>
  </si>
  <si>
    <t>https://strategicplanning.horsham.gov.uk/Regulation_19_Local_Plan/showUserAnswers?qid=9331459&amp;voteID=1192459</t>
  </si>
  <si>
    <t>https://strategicplanning.horsham.gov.uk/Regulation_19_Local_Plan/showUserAnswers?qid=9331459&amp;voteID=1192460</t>
  </si>
  <si>
    <t>Scott Planning (Lee Scott)</t>
  </si>
  <si>
    <t>https://strategicplanning.horsham.gov.uk/Regulation_19_Local_Plan/showUserAnswers?qid=9331459&amp;voteID=1192461</t>
  </si>
  <si>
    <t>https://strategicplanning.horsham.gov.uk/Regulation_19_Local_Plan/showUserAnswers?qid=9331459&amp;voteID=1192462</t>
  </si>
  <si>
    <t>https://strategicplanning.horsham.gov.uk/Regulation_19_Local_Plan/showUserAnswers?qid=9331459&amp;voteID=1192463</t>
  </si>
  <si>
    <t>https://strategicplanning.horsham.gov.uk/Regulation_19_Local_Plan/showUserAnswers?qid=9331459&amp;voteID=1192464</t>
  </si>
  <si>
    <t>https://strategicplanning.horsham.gov.uk/Regulation_19_Local_Plan/showUserAnswers?qid=9331459&amp;voteID=1192467</t>
  </si>
  <si>
    <t>https://strategicplanning.horsham.gov.uk/Regulation_19_Local_Plan/showUserAnswers?qid=9331459&amp;voteID=1192468</t>
  </si>
  <si>
    <t>https://strategicplanning.horsham.gov.uk/Regulation_19_Local_Plan/showUserAnswers?qid=9331459&amp;voteID=1192469</t>
  </si>
  <si>
    <t>https://strategicplanning.horsham.gov.uk/Regulation_19_Local_Plan/showUserAnswers?qid=9331459&amp;voteID=1192471</t>
  </si>
  <si>
    <t>https://strategicplanning.horsham.gov.uk/Regulation_19_Local_Plan/showUserAnswers?qid=9331459&amp;voteID=1192472</t>
  </si>
  <si>
    <t>https://strategicplanning.horsham.gov.uk/Regulation_19_Local_Plan/showUserAnswers?qid=9331459&amp;voteID=1192474</t>
  </si>
  <si>
    <t>https://strategicplanning.horsham.gov.uk/Regulation_19_Local_Plan/showUserAnswers?qid=9331459&amp;voteID=1192475</t>
  </si>
  <si>
    <t>https://strategicplanning.horsham.gov.uk/Regulation_19_Local_Plan/showUserAnswers?qid=9331459&amp;voteID=1192477</t>
  </si>
  <si>
    <t>https://strategicplanning.horsham.gov.uk/Regulation_19_Local_Plan/showUserAnswers?qid=9331459&amp;voteID=1192479</t>
  </si>
  <si>
    <t>https://strategicplanning.horsham.gov.uk/Regulation_19_Local_Plan/showUserAnswers?qid=9331459&amp;voteID=1192481</t>
  </si>
  <si>
    <t>https://strategicplanning.horsham.gov.uk/Regulation_19_Local_Plan/showUserAnswers?qid=9331459&amp;voteID=1192483</t>
  </si>
  <si>
    <t>https://strategicplanning.horsham.gov.uk/Regulation_19_Local_Plan/showUserAnswers?qid=9331459&amp;voteID=1192484</t>
  </si>
  <si>
    <t>https://strategicplanning.horsham.gov.uk/Regulation_19_Local_Plan/showUserAnswers?qid=9331459&amp;voteID=1192487</t>
  </si>
  <si>
    <t>https://strategicplanning.horsham.gov.uk/Regulation_19_Local_Plan/showUserAnswers?qid=9331459&amp;voteID=1192488</t>
  </si>
  <si>
    <t>https://strategicplanning.horsham.gov.uk/Regulation_19_Local_Plan/showUserAnswers?qid=9331459&amp;voteID=1192489</t>
  </si>
  <si>
    <t>https://strategicplanning.horsham.gov.uk/Regulation_19_Local_Plan/showUserAnswers?qid=9331459&amp;voteID=1192491</t>
  </si>
  <si>
    <t>https://strategicplanning.horsham.gov.uk/Regulation_19_Local_Plan/showUserAnswers?qid=9331459&amp;voteID=1192493</t>
  </si>
  <si>
    <t>https://strategicplanning.horsham.gov.uk/Regulation_19_Local_Plan/showUserAnswers?qid=9331459&amp;voteID=1192494</t>
  </si>
  <si>
    <t>https://strategicplanning.horsham.gov.uk/Regulation_19_Local_Plan/showUserAnswers?qid=9331459&amp;voteID=1192495</t>
  </si>
  <si>
    <t>Charlwoood Parish Council</t>
  </si>
  <si>
    <t>https://strategicplanning.horsham.gov.uk/Regulation_19_Local_Plan/showUserAnswers?qid=9331459&amp;voteID=1192496</t>
  </si>
  <si>
    <t>https://strategicplanning.horsham.gov.uk/Regulation_19_Local_Plan/showUserAnswers?qid=9331459&amp;voteID=1192497</t>
  </si>
  <si>
    <t>https://strategicplanning.horsham.gov.uk/Regulation_19_Local_Plan/showUserAnswers?qid=9331459&amp;voteID=1192498</t>
  </si>
  <si>
    <t>https://strategicplanning.horsham.gov.uk/Regulation_19_Local_Plan/showUserAnswers?qid=9331459&amp;voteID=1192499</t>
  </si>
  <si>
    <t>https://strategicplanning.horsham.gov.uk/Regulation_19_Local_Plan/showUserAnswers?qid=9331459&amp;voteID=1192503</t>
  </si>
  <si>
    <t>https://strategicplanning.horsham.gov.uk/Regulation_19_Local_Plan/showUserAnswers?qid=9331459&amp;voteID=1192504</t>
  </si>
  <si>
    <t>https://strategicplanning.horsham.gov.uk/Regulation_19_Local_Plan/showUserAnswers?qid=9331459&amp;voteID=1192506</t>
  </si>
  <si>
    <t>https://strategicplanning.horsham.gov.uk/Regulation_19_Local_Plan/showUserAnswers?qid=9331459&amp;voteID=1192507</t>
  </si>
  <si>
    <t>https://strategicplanning.horsham.gov.uk/Regulation_19_Local_Plan/showUserAnswers?qid=9331459&amp;voteID=1192508</t>
  </si>
  <si>
    <t>https://strategicplanning.horsham.gov.uk/Regulation_19_Local_Plan/showUserAnswers?qid=9331459&amp;voteID=1192509</t>
  </si>
  <si>
    <t>Vistry Group</t>
  </si>
  <si>
    <t>https://strategicplanning.horsham.gov.uk/Regulation_19_Local_Plan/showUserAnswers?qid=9331459&amp;voteID=1192511</t>
  </si>
  <si>
    <t>https://strategicplanning.horsham.gov.uk/Regulation_19_Local_Plan/showUserAnswers?qid=9331459&amp;voteID=1192513</t>
  </si>
  <si>
    <t>https://strategicplanning.horsham.gov.uk/Regulation_19_Local_Plan/showUserAnswers?qid=9331459&amp;voteID=1192514</t>
  </si>
  <si>
    <t>https://strategicplanning.horsham.gov.uk/Regulation_19_Local_Plan/showUserAnswers?qid=9331459&amp;voteID=1192515</t>
  </si>
  <si>
    <t>https://strategicplanning.horsham.gov.uk/Regulation_19_Local_Plan/showUserAnswers?qid=9331459&amp;voteID=1192516</t>
  </si>
  <si>
    <t>https://strategicplanning.horsham.gov.uk/Regulation_19_Local_Plan/showUserAnswers?qid=9331459&amp;voteID=1192518</t>
  </si>
  <si>
    <t>https://strategicplanning.horsham.gov.uk/Regulation_19_Local_Plan/showUserAnswers?qid=9331459&amp;voteID=1192520</t>
  </si>
  <si>
    <t>https://strategicplanning.horsham.gov.uk/Regulation_19_Local_Plan/showUserAnswers?qid=9331459&amp;voteID=1192521</t>
  </si>
  <si>
    <t>Green Party</t>
  </si>
  <si>
    <t>https://strategicplanning.horsham.gov.uk/Regulation_19_Local_Plan/showUserAnswers?qid=9331459&amp;voteID=1192522</t>
  </si>
  <si>
    <t>https://strategicplanning.horsham.gov.uk/Regulation_19_Local_Plan/showUserAnswers?qid=9331459&amp;voteID=1192523</t>
  </si>
  <si>
    <t>https://strategicplanning.horsham.gov.uk/Regulation_19_Local_Plan/showUserAnswers?qid=9331459&amp;voteID=1192525</t>
  </si>
  <si>
    <t>https://strategicplanning.horsham.gov.uk/Regulation_19_Local_Plan/showUserAnswers?qid=9331459&amp;voteID=1192527</t>
  </si>
  <si>
    <t>https://strategicplanning.horsham.gov.uk/Regulation_19_Local_Plan/showUserAnswers?qid=9331459&amp;voteID=1192534</t>
  </si>
  <si>
    <t>https://strategicplanning.horsham.gov.uk/Regulation_19_Local_Plan/showUserAnswers?qid=9331459&amp;voteID=1192535</t>
  </si>
  <si>
    <t>https://strategicplanning.horsham.gov.uk/Regulation_19_Local_Plan/showUserAnswers?qid=9331459&amp;voteID=1192537</t>
  </si>
  <si>
    <t>https://strategicplanning.horsham.gov.uk/Regulation_19_Local_Plan/showUserAnswers?qid=9331459&amp;voteID=1192560</t>
  </si>
  <si>
    <t>https://strategicplanning.horsham.gov.uk/Regulation_19_Local_Plan/showUserAnswers?qid=9331459&amp;voteID=1192574</t>
  </si>
  <si>
    <t>https://strategicplanning.horsham.gov.uk/Regulation_19_Local_Plan/showUserAnswers?qid=9331459&amp;voteID=1192576</t>
  </si>
  <si>
    <t>https://strategicplanning.horsham.gov.uk/Regulation_19_Local_Plan/showUserAnswers?qid=9331459&amp;voteID=1192579</t>
  </si>
  <si>
    <t>https://strategicplanning.horsham.gov.uk/Regulation_19_Local_Plan/showUserAnswers?qid=9331459&amp;voteID=1192684</t>
  </si>
  <si>
    <t>https://strategicplanning.horsham.gov.uk/Regulation_19_Local_Plan/showUserAnswers?qid=9331459&amp;voteID=1192687</t>
  </si>
  <si>
    <t>https://strategicplanning.horsham.gov.uk/Regulation_19_Local_Plan/showUserAnswers?qid=9331459&amp;voteID=1192693</t>
  </si>
  <si>
    <t>https://strategicplanning.horsham.gov.uk/Regulation_19_Local_Plan/showUserAnswers?qid=9331459&amp;voteID=1192695</t>
  </si>
  <si>
    <t>https://strategicplanning.horsham.gov.uk/Regulation_19_Local_Plan/showUserAnswers?qid=9331459&amp;voteID=1192702</t>
  </si>
  <si>
    <t>https://strategicplanning.horsham.gov.uk/Regulation_19_Local_Plan/showUserAnswers?qid=9331459&amp;voteID=1192707</t>
  </si>
  <si>
    <t>https://strategicplanning.horsham.gov.uk/Regulation_19_Local_Plan/showUserAnswers?qid=9331459&amp;voteID=1192711</t>
  </si>
  <si>
    <t>https://strategicplanning.horsham.gov.uk/Regulation_19_Local_Plan/showUserAnswers?qid=9331459&amp;voteID=1192715</t>
  </si>
  <si>
    <t>Horsham District Scouts</t>
  </si>
  <si>
    <t>https://strategicplanning.horsham.gov.uk/Regulation_19_Local_Plan/showUserAnswers?qid=9331459&amp;voteID=1192721</t>
  </si>
  <si>
    <t>https://strategicplanning.horsham.gov.uk/Regulation_19_Local_Plan/showUserAnswers?qid=9331459&amp;voteID=1192726</t>
  </si>
  <si>
    <t>https://strategicplanning.horsham.gov.uk/Regulation_19_Local_Plan/showUserAnswers?qid=9331459&amp;voteID=1192729</t>
  </si>
  <si>
    <t>https://strategicplanning.horsham.gov.uk/Regulation_19_Local_Plan/showUserAnswers?qid=9331459&amp;voteID=1192733</t>
  </si>
  <si>
    <t>https://strategicplanning.horsham.gov.uk/Regulation_19_Local_Plan/showUserAnswers?qid=9331459&amp;voteID=1192734</t>
  </si>
  <si>
    <t>jp supplies crawley ltd</t>
  </si>
  <si>
    <t>https://strategicplanning.horsham.gov.uk/Regulation_19_Local_Plan/showUserAnswers?qid=9331459&amp;voteID=1192737</t>
  </si>
  <si>
    <t>https://strategicplanning.horsham.gov.uk/Regulation_19_Local_Plan/showUserAnswers?qid=9331459&amp;voteID=1192739</t>
  </si>
  <si>
    <t>https://strategicplanning.horsham.gov.uk/Regulation_19_Local_Plan/showUserAnswers?qid=9331459&amp;voteID=1192740</t>
  </si>
  <si>
    <t>https://strategicplanning.horsham.gov.uk/Regulation_19_Local_Plan/showUserAnswers?qid=9331459&amp;voteID=1192743</t>
  </si>
  <si>
    <t>Sussex Wildlife Trust</t>
  </si>
  <si>
    <t>https://strategicplanning.horsham.gov.uk/Regulation_19_Local_Plan/showUserAnswers?qid=9331459&amp;voteID=1192744</t>
  </si>
  <si>
    <t>High Weald Joint Advisory Committee</t>
  </si>
  <si>
    <t>https://strategicplanning.horsham.gov.uk/Regulation_19_Local_Plan/showUserAnswers?qid=9331459&amp;voteID=1192760</t>
  </si>
  <si>
    <t>Warnham Parish Council</t>
  </si>
  <si>
    <t>https://strategicplanning.horsham.gov.uk/Regulation_19_Local_Plan/showUserAnswers?qid=9331459&amp;voteID=1192766</t>
  </si>
  <si>
    <t>https://strategicplanning.horsham.gov.uk/Regulation_19_Local_Plan/showUserAnswers?qid=9331459&amp;voteID=1192769</t>
  </si>
  <si>
    <t>Broadbridge Heath Parish Council</t>
  </si>
  <si>
    <t>https://strategicplanning.horsham.gov.uk/Regulation_19_Local_Plan/showUserAnswers?qid=9331459&amp;voteID=1192774</t>
  </si>
  <si>
    <t>Thakeham Parish Council</t>
  </si>
  <si>
    <t>https://strategicplanning.horsham.gov.uk/Regulation_19_Local_Plan/showUserAnswers?qid=9331459&amp;voteID=1192778</t>
  </si>
  <si>
    <t>Shermanbury Parish Council</t>
  </si>
  <si>
    <t>https://strategicplanning.horsham.gov.uk/Regulation_19_Local_Plan/showUserAnswers?qid=9331459&amp;voteID=1192785</t>
  </si>
  <si>
    <t>https://strategicplanning.horsham.gov.uk/Regulation_19_Local_Plan/showUserAnswers?qid=9331459&amp;voteID=1192786</t>
  </si>
  <si>
    <t>BigSTAND</t>
  </si>
  <si>
    <t>https://strategicplanning.horsham.gov.uk/Regulation_19_Local_Plan/showUserAnswers?qid=9331459&amp;voteID=1192789</t>
  </si>
  <si>
    <t>https://strategicplanning.horsham.gov.uk/Regulation_19_Local_Plan/showUserAnswers?qid=9331459&amp;voteID=1192792</t>
  </si>
  <si>
    <t>https://strategicplanning.horsham.gov.uk/Regulation_19_Local_Plan/showUserAnswers?qid=9331459&amp;voteID=1192793</t>
  </si>
  <si>
    <t>https://strategicplanning.horsham.gov.uk/Regulation_19_Local_Plan/showUserAnswers?qid=9331459&amp;voteID=1192796</t>
  </si>
  <si>
    <t>https://strategicplanning.horsham.gov.uk/Regulation_19_Local_Plan/showUserAnswers?qid=9331459&amp;voteID=1192803</t>
  </si>
  <si>
    <t>Colgate Parish Council</t>
  </si>
  <si>
    <t>https://strategicplanning.horsham.gov.uk/Regulation_19_Local_Plan/showUserAnswers?qid=9331459&amp;voteID=1192887</t>
  </si>
  <si>
    <t>https://strategicplanning.horsham.gov.uk/Regulation_19_Local_Plan/showUserAnswers?qid=9331459&amp;voteID=1192890</t>
  </si>
  <si>
    <t>https://strategicplanning.horsham.gov.uk/Regulation_19_Local_Plan/showUserAnswers?qid=9331459&amp;voteID=1192899</t>
  </si>
  <si>
    <t>https://strategicplanning.horsham.gov.uk/Regulation_19_Local_Plan/showUserAnswers?qid=9331459&amp;voteID=1192906</t>
  </si>
  <si>
    <t>https://strategicplanning.horsham.gov.uk/Regulation_19_Local_Plan/showUserAnswers?qid=9331459&amp;voteID=1192919</t>
  </si>
  <si>
    <t>https://strategicplanning.horsham.gov.uk/Regulation_19_Local_Plan/showUserAnswers?qid=9331459&amp;voteID=1192922</t>
  </si>
  <si>
    <t>https://strategicplanning.horsham.gov.uk/Regulation_19_Local_Plan/showUserAnswers?qid=9331459&amp;voteID=1192923</t>
  </si>
  <si>
    <t>Billingshurst Parish Council</t>
  </si>
  <si>
    <t>https://strategicplanning.horsham.gov.uk/Regulation_19_Local_Plan/showUserAnswers?qid=9331459&amp;voteID=1192925</t>
  </si>
  <si>
    <t>Southwater Parish Council</t>
  </si>
  <si>
    <t>https://strategicplanning.horsham.gov.uk/Regulation_19_Local_Plan/showUserAnswers?qid=9331459&amp;voteID=1192926</t>
  </si>
  <si>
    <t>https://strategicplanning.horsham.gov.uk/Regulation_19_Local_Plan/showUserAnswers?qid=9331459&amp;voteID=1192927</t>
  </si>
  <si>
    <t>https://strategicplanning.horsham.gov.uk/Regulation_19_Local_Plan/showUserAnswers?qid=9331459&amp;voteID=1192929</t>
  </si>
  <si>
    <t>https://strategicplanning.horsham.gov.uk/Regulation_19_Local_Plan/showUserAnswers?qid=9331459&amp;voteID=1192931</t>
  </si>
  <si>
    <t>https://strategicplanning.horsham.gov.uk/Regulation_19_Local_Plan/showUserAnswers?qid=9331459&amp;voteID=1192934</t>
  </si>
  <si>
    <t>https://strategicplanning.horsham.gov.uk/Regulation_19_Local_Plan/showUserAnswers?qid=9331459&amp;voteID=1192935</t>
  </si>
  <si>
    <t>https://strategicplanning.horsham.gov.uk/Regulation_19_Local_Plan/showUserAnswers?qid=9331459&amp;voteID=1192937</t>
  </si>
  <si>
    <t>https://strategicplanning.horsham.gov.uk/Regulation_19_Local_Plan/showUserAnswers?qid=9331459&amp;voteID=1192938</t>
  </si>
  <si>
    <t>Ashington Parish Council</t>
  </si>
  <si>
    <t>https://strategicplanning.horsham.gov.uk/Regulation_19_Local_Plan/showUserAnswers?qid=9331459&amp;voteID=1193034</t>
  </si>
  <si>
    <t>https://strategicplanning.horsham.gov.uk/Regulation_19_Local_Plan/showUserAnswers?qid=9331459&amp;voteID=1193040</t>
  </si>
  <si>
    <t>https://strategicplanning.horsham.gov.uk/Regulation_19_Local_Plan/showUserAnswers?qid=9331459&amp;voteID=1193085</t>
  </si>
  <si>
    <t>Washington Parish Council</t>
  </si>
  <si>
    <t>https://strategicplanning.horsham.gov.uk/Regulation_19_Local_Plan/showUserAnswers?qid=9331459&amp;voteID=1193086</t>
  </si>
  <si>
    <t>https://strategicplanning.horsham.gov.uk/Regulation_19_Local_Plan/showUserAnswers?qid=9331459&amp;voteID=1193087</t>
  </si>
  <si>
    <t>https://strategicplanning.horsham.gov.uk/Regulation_19_Local_Plan/showUserAnswers?qid=9331459&amp;voteID=1193092</t>
  </si>
  <si>
    <t>https://strategicplanning.horsham.gov.uk/Regulation_19_Local_Plan/showUserAnswers?qid=9331459&amp;voteID=1193095</t>
  </si>
  <si>
    <t>https://strategicplanning.horsham.gov.uk/Regulation_19_Local_Plan/showUserAnswers?qid=9331459&amp;voteID=1193096</t>
  </si>
  <si>
    <t>https://strategicplanning.horsham.gov.uk/Regulation_19_Local_Plan/showUserAnswers?qid=9331459&amp;voteID=1193098</t>
  </si>
  <si>
    <t>https://strategicplanning.horsham.gov.uk/Regulation_19_Local_Plan/showUserAnswers?qid=9331459&amp;voteID=1193101</t>
  </si>
  <si>
    <t>https://strategicplanning.horsham.gov.uk/Regulation_19_Local_Plan/showUserAnswers?qid=9331459&amp;voteID=1193102</t>
  </si>
  <si>
    <t>https://strategicplanning.horsham.gov.uk/Regulation_19_Local_Plan/showUserAnswers?qid=9331459&amp;voteID=1193103</t>
  </si>
  <si>
    <t>https://strategicplanning.horsham.gov.uk/Regulation_19_Local_Plan/showUserAnswers?qid=9331459&amp;voteID=1193106</t>
  </si>
  <si>
    <t>https://strategicplanning.horsham.gov.uk/Regulation_19_Local_Plan/showUserAnswers?qid=9331459&amp;voteID=1193116</t>
  </si>
  <si>
    <t>https://strategicplanning.horsham.gov.uk/Regulation_19_Local_Plan/showUserAnswers?qid=9331459&amp;voteID=1193120</t>
  </si>
  <si>
    <t>https://strategicplanning.horsham.gov.uk/Regulation_19_Local_Plan/showUserAnswers?qid=9331459&amp;voteID=1193121</t>
  </si>
  <si>
    <t>https://strategicplanning.horsham.gov.uk/Regulation_19_Local_Plan/showUserAnswers?qid=9331459&amp;voteID=1193123</t>
  </si>
  <si>
    <t>https://strategicplanning.horsham.gov.uk/Regulation_19_Local_Plan/showUserAnswers?qid=9331459&amp;voteID=1193129</t>
  </si>
  <si>
    <t>https://strategicplanning.horsham.gov.uk/Regulation_19_Local_Plan/showUserAnswers?qid=9331459&amp;voteID=1193132</t>
  </si>
  <si>
    <t>https://strategicplanning.horsham.gov.uk/Regulation_19_Local_Plan/showUserAnswers?qid=9331459&amp;voteID=1193134</t>
  </si>
  <si>
    <t>https://strategicplanning.horsham.gov.uk/Regulation_19_Local_Plan/showUserAnswers?qid=9331459&amp;voteID=1193136</t>
  </si>
  <si>
    <t>https://strategicplanning.horsham.gov.uk/Regulation_19_Local_Plan/showUserAnswers?qid=9331459&amp;voteID=1193258</t>
  </si>
  <si>
    <t>https://strategicplanning.horsham.gov.uk/Regulation_19_Local_Plan/showUserAnswers?qid=9331459&amp;voteID=1193263</t>
  </si>
  <si>
    <t>https://strategicplanning.horsham.gov.uk/Regulation_19_Local_Plan/showUserAnswers?qid=9331459&amp;voteID=1193265</t>
  </si>
  <si>
    <t>https://strategicplanning.horsham.gov.uk/Regulation_19_Local_Plan/showUserAnswers?qid=9331459&amp;voteID=1193267</t>
  </si>
  <si>
    <t>https://strategicplanning.horsham.gov.uk/Regulation_19_Local_Plan/showUserAnswers?qid=9331459&amp;voteID=1193269</t>
  </si>
  <si>
    <t>https://strategicplanning.horsham.gov.uk/Regulation_19_Local_Plan/showUserAnswers?qid=9331459&amp;voteID=1193275</t>
  </si>
  <si>
    <t>North Horsham Parish Council</t>
  </si>
  <si>
    <t>https://strategicplanning.horsham.gov.uk/Regulation_19_Local_Plan/showUserAnswers?qid=9331459&amp;voteID=1193276</t>
  </si>
  <si>
    <t>https://strategicplanning.horsham.gov.uk/Regulation_19_Local_Plan/showUserAnswers?qid=9331459&amp;voteID=1193279</t>
  </si>
  <si>
    <t>https://strategicplanning.horsham.gov.uk/Regulation_19_Local_Plan/showUserAnswers?qid=9331459&amp;voteID=1193282</t>
  </si>
  <si>
    <t>https://strategicplanning.horsham.gov.uk/Regulation_19_Local_Plan/showUserAnswers?qid=9331459&amp;voteID=1193288</t>
  </si>
  <si>
    <t>https://strategicplanning.horsham.gov.uk/Regulation_19_Local_Plan/showUserAnswers?qid=9331459&amp;voteID=1193290</t>
  </si>
  <si>
    <t>https://strategicplanning.horsham.gov.uk/Regulation_19_Local_Plan/showUserAnswers?qid=9331459&amp;voteID=1193292</t>
  </si>
  <si>
    <t>https://strategicplanning.horsham.gov.uk/Regulation_19_Local_Plan/showUserAnswers?qid=9331459&amp;voteID=1193294</t>
  </si>
  <si>
    <t>Arun District Council</t>
  </si>
  <si>
    <t>https://strategicplanning.horsham.gov.uk/Regulation_19_Local_Plan/showUserAnswers?qid=9331459&amp;voteID=1193296</t>
  </si>
  <si>
    <t>Horsham Denne Neighbourhood Council</t>
  </si>
  <si>
    <t>https://strategicplanning.horsham.gov.uk/Regulation_19_Local_Plan/showUserAnswers?qid=9331459&amp;voteID=1193299</t>
  </si>
  <si>
    <t>Historic England</t>
  </si>
  <si>
    <t>https://strategicplanning.horsham.gov.uk/Regulation_19_Local_Plan/showUserAnswers?qid=9331459&amp;voteID=1193303</t>
  </si>
  <si>
    <t>Mole Valley District Council</t>
  </si>
  <si>
    <t>https://strategicplanning.horsham.gov.uk/Regulation_19_Local_Plan/showUserAnswers?qid=9331459&amp;voteID=1193322</t>
  </si>
  <si>
    <t>Homes England</t>
  </si>
  <si>
    <t>https://strategicplanning.horsham.gov.uk/Regulation_19_Local_Plan/showUserAnswers?qid=9331459&amp;voteID=1193327</t>
  </si>
  <si>
    <t>https://strategicplanning.horsham.gov.uk/Regulation_19_Local_Plan/showUserAnswers?qid=9331459&amp;voteID=1193330</t>
  </si>
  <si>
    <t>Thames Water Property</t>
  </si>
  <si>
    <t>https://strategicplanning.horsham.gov.uk/Regulation_19_Local_Plan/showUserAnswers?qid=9331459&amp;voteID=1193331</t>
  </si>
  <si>
    <t>https://strategicplanning.horsham.gov.uk/Regulation_19_Local_Plan/showUserAnswers?qid=9331459&amp;voteID=1193332</t>
  </si>
  <si>
    <t>https://strategicplanning.horsham.gov.uk/Regulation_19_Local_Plan/showUserAnswers?qid=9331459&amp;voteID=1193334</t>
  </si>
  <si>
    <t>https://strategicplanning.horsham.gov.uk/Regulation_19_Local_Plan/showUserAnswers?qid=9331459&amp;voteID=1193336</t>
  </si>
  <si>
    <t>https://strategicplanning.horsham.gov.uk/Regulation_19_Local_Plan/showUserAnswers?qid=9331459&amp;voteID=1193339</t>
  </si>
  <si>
    <t>West Chiltington Parish Council</t>
  </si>
  <si>
    <t>https://strategicplanning.horsham.gov.uk/Regulation_19_Local_Plan/showUserAnswers?qid=9331459&amp;voteID=1193341</t>
  </si>
  <si>
    <t>Brighton &amp; Hove City Council</t>
  </si>
  <si>
    <t>https://strategicplanning.horsham.gov.uk/Regulation_19_Local_Plan/showUserAnswers?qid=9331459&amp;voteID=1193347</t>
  </si>
  <si>
    <t>https://strategicplanning.horsham.gov.uk/Regulation_19_Local_Plan/showUserAnswers?qid=9331459&amp;voteID=1193350</t>
  </si>
  <si>
    <t>https://strategicplanning.horsham.gov.uk/Regulation_19_Local_Plan/showUserAnswers?qid=9331459&amp;voteID=1193352</t>
  </si>
  <si>
    <t>https://strategicplanning.horsham.gov.uk/Regulation_19_Local_Plan/showUserAnswers?qid=9331459&amp;voteID=1193353</t>
  </si>
  <si>
    <t>https://strategicplanning.horsham.gov.uk/Regulation_19_Local_Plan/showUserAnswers?qid=9331459&amp;voteID=1193354</t>
  </si>
  <si>
    <t>https://strategicplanning.horsham.gov.uk/Regulation_19_Local_Plan/showUserAnswers?qid=9331459&amp;voteID=1193355</t>
  </si>
  <si>
    <t>https://strategicplanning.horsham.gov.uk/Regulation_19_Local_Plan/showUserAnswers?qid=9331459&amp;voteID=1193356</t>
  </si>
  <si>
    <t>https://strategicplanning.horsham.gov.uk/Regulation_19_Local_Plan/showUserAnswers?qid=9331459&amp;voteID=1193359</t>
  </si>
  <si>
    <t>https://strategicplanning.horsham.gov.uk/Regulation_19_Local_Plan/showUserAnswers?qid=9331459&amp;voteID=1193362</t>
  </si>
  <si>
    <t>https://strategicplanning.horsham.gov.uk/Regulation_19_Local_Plan/showUserAnswers?qid=9331459&amp;voteID=1193372</t>
  </si>
  <si>
    <t>https://strategicplanning.horsham.gov.uk/Regulation_19_Local_Plan/showUserAnswers?qid=9331459&amp;voteID=1193381</t>
  </si>
  <si>
    <t>https://strategicplanning.horsham.gov.uk/Regulation_19_Local_Plan/showUserAnswers?qid=9331459&amp;voteID=1193383</t>
  </si>
  <si>
    <t>https://strategicplanning.horsham.gov.uk/Regulation_19_Local_Plan/showUserAnswers?qid=9331459&amp;voteID=1193385</t>
  </si>
  <si>
    <t>https://strategicplanning.horsham.gov.uk/Regulation_19_Local_Plan/showUserAnswers?qid=9331459&amp;voteID=1193386</t>
  </si>
  <si>
    <t>https://strategicplanning.horsham.gov.uk/Regulation_19_Local_Plan/showUserAnswers?qid=9331459&amp;voteID=1193390</t>
  </si>
  <si>
    <t>https://strategicplanning.horsham.gov.uk/Regulation_19_Local_Plan/showUserAnswers?qid=9331459&amp;voteID=1193394</t>
  </si>
  <si>
    <t>https://strategicplanning.horsham.gov.uk/Regulation_19_Local_Plan/showUserAnswers?qid=9331459&amp;voteID=1193396</t>
  </si>
  <si>
    <t>https://strategicplanning.horsham.gov.uk/Regulation_19_Local_Plan/showUserAnswers?qid=9331459&amp;voteID=1193401</t>
  </si>
  <si>
    <t>https://strategicplanning.horsham.gov.uk/Regulation_19_Local_Plan/showUserAnswers?qid=9331459&amp;voteID=1193402</t>
  </si>
  <si>
    <t>https://strategicplanning.horsham.gov.uk/Regulation_19_Local_Plan/showUserAnswers?qid=9331459&amp;voteID=1193403</t>
  </si>
  <si>
    <t>https://strategicplanning.horsham.gov.uk/Regulation_19_Local_Plan/showUserAnswers?qid=9331459&amp;voteID=1193405</t>
  </si>
  <si>
    <t>https://strategicplanning.horsham.gov.uk/Regulation_19_Local_Plan/showUserAnswers?qid=9331459&amp;voteID=1193407</t>
  </si>
  <si>
    <t>https://strategicplanning.horsham.gov.uk/Regulation_19_Local_Plan/showUserAnswers?qid=9331459&amp;voteID=1193518</t>
  </si>
  <si>
    <t>https://strategicplanning.horsham.gov.uk/Regulation_19_Local_Plan/showUserAnswers?qid=9331459&amp;voteID=1193519</t>
  </si>
  <si>
    <t>https://strategicplanning.horsham.gov.uk/Regulation_19_Local_Plan/showUserAnswers?qid=9331459&amp;voteID=1193522</t>
  </si>
  <si>
    <t>https://strategicplanning.horsham.gov.uk/Regulation_19_Local_Plan/showUserAnswers?qid=9331459&amp;voteID=1193524</t>
  </si>
  <si>
    <t>https://strategicplanning.horsham.gov.uk/Regulation_19_Local_Plan/showUserAnswers?qid=9331459&amp;voteID=1193526</t>
  </si>
  <si>
    <t>https://strategicplanning.horsham.gov.uk/Regulation_19_Local_Plan/showUserAnswers?qid=9331459&amp;voteID=1193534</t>
  </si>
  <si>
    <t>https://strategicplanning.horsham.gov.uk/Regulation_19_Local_Plan/showUserAnswers?qid=9331459&amp;voteID=1193553</t>
  </si>
  <si>
    <t>https://strategicplanning.horsham.gov.uk/Regulation_19_Local_Plan/showUserAnswers?qid=9331459&amp;voteID=1193556</t>
  </si>
  <si>
    <t>https://strategicplanning.horsham.gov.uk/Regulation_19_Local_Plan/showUserAnswers?qid=9331459&amp;voteID=1193557</t>
  </si>
  <si>
    <t>https://strategicplanning.horsham.gov.uk/Regulation_19_Local_Plan/showUserAnswers?qid=9331459&amp;voteID=1193559</t>
  </si>
  <si>
    <t>https://strategicplanning.horsham.gov.uk/Regulation_19_Local_Plan/showUserAnswers?qid=9331459&amp;voteID=1193561</t>
  </si>
  <si>
    <t>https://strategicplanning.horsham.gov.uk/Regulation_19_Local_Plan/showUserAnswers?qid=9331459&amp;voteID=1193563</t>
  </si>
  <si>
    <t>Nexus Planning</t>
  </si>
  <si>
    <t>https://strategicplanning.horsham.gov.uk/Regulation_19_Local_Plan/showUserAnswers?qid=9331459&amp;voteID=1193568</t>
  </si>
  <si>
    <t>https://strategicplanning.horsham.gov.uk/Regulation_19_Local_Plan/showUserAnswers?qid=9331459&amp;voteID=1193569</t>
  </si>
  <si>
    <t>https://strategicplanning.horsham.gov.uk/Regulation_19_Local_Plan/showUserAnswers?qid=9331459&amp;voteID=1193572</t>
  </si>
  <si>
    <t>https://strategicplanning.horsham.gov.uk/Regulation_19_Local_Plan/showUserAnswers?qid=9331459&amp;voteID=1193574</t>
  </si>
  <si>
    <t>NHS Sussex ICB</t>
  </si>
  <si>
    <t>https://strategicplanning.horsham.gov.uk/Regulation_19_Local_Plan/showUserAnswers?qid=9331459&amp;voteID=1193584</t>
  </si>
  <si>
    <t>Gerald Eve LLP</t>
  </si>
  <si>
    <t>https://strategicplanning.horsham.gov.uk/Regulation_19_Local_Plan/showUserAnswers?qid=9331459&amp;voteID=1193587</t>
  </si>
  <si>
    <t>https://strategicplanning.horsham.gov.uk/Regulation_19_Local_Plan/showUserAnswers?qid=9331459&amp;voteID=1193590</t>
  </si>
  <si>
    <t>ECE Planning (Huw James)</t>
  </si>
  <si>
    <t>https://strategicplanning.horsham.gov.uk/Regulation_19_Local_Plan/showUserAnswers?qid=9331459&amp;voteID=1193746</t>
  </si>
  <si>
    <t>Chichester District Council</t>
  </si>
  <si>
    <t>https://strategicplanning.horsham.gov.uk/Regulation_19_Local_Plan/showUserAnswers?qid=9331459&amp;voteID=1193748</t>
  </si>
  <si>
    <t>https://strategicplanning.horsham.gov.uk/Regulation_19_Local_Plan/showUserAnswers?qid=9331459&amp;voteID=1193753</t>
  </si>
  <si>
    <t>https://strategicplanning.horsham.gov.uk/Regulation_19_Local_Plan/showUserAnswers?qid=9331459&amp;voteID=1193757</t>
  </si>
  <si>
    <t>https://strategicplanning.horsham.gov.uk/Regulation_19_Local_Plan/showUserAnswers?qid=9331459&amp;voteID=1193761</t>
  </si>
  <si>
    <t>Vail Williams</t>
  </si>
  <si>
    <t>https://strategicplanning.horsham.gov.uk/Regulation_19_Local_Plan/showUserAnswers?qid=9331459&amp;voteID=1193762</t>
  </si>
  <si>
    <t>https://strategicplanning.horsham.gov.uk/Regulation_19_Local_Plan/showUserAnswers?qid=9331459&amp;voteID=1193765</t>
  </si>
  <si>
    <t>NJA Town Planning Limited</t>
  </si>
  <si>
    <t>https://strategicplanning.horsham.gov.uk/Regulation_19_Local_Plan/showUserAnswers?qid=9331459&amp;voteID=1193769</t>
  </si>
  <si>
    <t>https://strategicplanning.horsham.gov.uk/Regulation_19_Local_Plan/showUserAnswers?qid=9331459&amp;voteID=1193779</t>
  </si>
  <si>
    <t>Chichester College Group</t>
  </si>
  <si>
    <t>https://strategicplanning.horsham.gov.uk/Regulation_19_Local_Plan/showUserAnswers?qid=9331459&amp;voteID=1193780</t>
  </si>
  <si>
    <t>Dudman Chantry (Industries) Limited</t>
  </si>
  <si>
    <t>ECE Planning (Mr Chris Barker)</t>
  </si>
  <si>
    <t>https://strategicplanning.horsham.gov.uk/Regulation_19_Local_Plan/showUserAnswers?qid=9331459&amp;voteID=1193787</t>
  </si>
  <si>
    <t>Bewley Homes Plc</t>
  </si>
  <si>
    <t>https://strategicplanning.horsham.gov.uk/Regulation_19_Local_Plan/showUserAnswers?qid=9331459&amp;voteID=1193816</t>
  </si>
  <si>
    <t>ECE Planning Ltd (C Barker)</t>
  </si>
  <si>
    <t>https://strategicplanning.horsham.gov.uk/Regulation_19_Local_Plan/showUserAnswers?qid=9331459&amp;voteID=1193822</t>
  </si>
  <si>
    <t>https://strategicplanning.horsham.gov.uk/Regulation_19_Local_Plan/showUserAnswers?qid=9331459&amp;voteID=1193824</t>
  </si>
  <si>
    <t>Northgate Properties Ltd</t>
  </si>
  <si>
    <t>Luken Beck MDP Ltd (Graham Beck)</t>
  </si>
  <si>
    <t>https://strategicplanning.horsham.gov.uk/Regulation_19_Local_Plan/showUserAnswers?qid=9331459&amp;voteID=1193826</t>
  </si>
  <si>
    <t>https://strategicplanning.horsham.gov.uk/Regulation_19_Local_Plan/showUserAnswers?qid=9331459&amp;voteID=1193827</t>
  </si>
  <si>
    <t>https://strategicplanning.horsham.gov.uk/Regulation_19_Local_Plan/showUserAnswers?qid=9331459&amp;voteID=1193829</t>
  </si>
  <si>
    <t>Thakeham Homes (Mr Jonny Ordidge)</t>
  </si>
  <si>
    <t>https://strategicplanning.horsham.gov.uk/Regulation_19_Local_Plan/showUserAnswers?qid=9331459&amp;voteID=1193833</t>
  </si>
  <si>
    <t>https://strategicplanning.horsham.gov.uk/Regulation_19_Local_Plan/showUserAnswers?qid=9331459&amp;voteID=1193834</t>
  </si>
  <si>
    <t>Harwoods Group</t>
  </si>
  <si>
    <t>Vail Williams (Mrs Suzanne Holloway)</t>
  </si>
  <si>
    <t>https://strategicplanning.horsham.gov.uk/Regulation_19_Local_Plan/showUserAnswers?qid=9331459&amp;voteID=1193836</t>
  </si>
  <si>
    <t>https://strategicplanning.horsham.gov.uk/Regulation_19_Local_Plan/showUserAnswers?qid=9331459&amp;voteID=1193839</t>
  </si>
  <si>
    <t>Waverley Borough Council</t>
  </si>
  <si>
    <t>https://strategicplanning.horsham.gov.uk/Regulation_19_Local_Plan/showUserAnswers?qid=9331459&amp;voteID=1193841</t>
  </si>
  <si>
    <t>https://strategicplanning.horsham.gov.uk/Regulation_19_Local_Plan/showUserAnswers?qid=9331459&amp;voteID=1193852</t>
  </si>
  <si>
    <t>https://strategicplanning.horsham.gov.uk/Regulation_19_Local_Plan/showUserAnswers?qid=9331459&amp;voteID=1193854</t>
  </si>
  <si>
    <t>https://strategicplanning.horsham.gov.uk/Regulation_19_Local_Plan/showUserAnswers?qid=9331459&amp;voteID=1193859</t>
  </si>
  <si>
    <t>https://strategicplanning.horsham.gov.uk/Regulation_19_Local_Plan/showUserAnswers?qid=9331459&amp;voteID=1193863</t>
  </si>
  <si>
    <t>https://strategicplanning.horsham.gov.uk/Regulation_19_Local_Plan/showUserAnswers?qid=9331459&amp;voteID=1193865</t>
  </si>
  <si>
    <t>https://strategicplanning.horsham.gov.uk/Regulation_19_Local_Plan/showUserAnswers?qid=9331459&amp;voteID=1193899</t>
  </si>
  <si>
    <t>https://strategicplanning.horsham.gov.uk/Regulation_19_Local_Plan/showUserAnswers?qid=9331459&amp;voteID=1193900</t>
  </si>
  <si>
    <t>Rapleys LLP (Mr Tom Spencer)</t>
  </si>
  <si>
    <t>https://strategicplanning.horsham.gov.uk/Regulation_19_Local_Plan/showUserAnswers?qid=9331459&amp;voteID=1193901</t>
  </si>
  <si>
    <t>https://strategicplanning.horsham.gov.uk/Regulation_19_Local_Plan/showUserAnswers?qid=9331459&amp;voteID=1193914</t>
  </si>
  <si>
    <t>https://strategicplanning.horsham.gov.uk/Regulation_19_Local_Plan/showUserAnswers?qid=9331459&amp;voteID=1193916</t>
  </si>
  <si>
    <t>Rural Planning Group (Patrick Griffin)</t>
  </si>
  <si>
    <t>https://strategicplanning.horsham.gov.uk/Regulation_19_Local_Plan/showUserAnswers?qid=9331459&amp;voteID=1193940</t>
  </si>
  <si>
    <t>Crawley Borough Council</t>
  </si>
  <si>
    <t>https://strategicplanning.horsham.gov.uk/Regulation_19_Local_Plan/showUserAnswers?qid=9331459&amp;voteID=1194005</t>
  </si>
  <si>
    <t>Boyer (Mr Daniel Gresswell-Nunn)</t>
  </si>
  <si>
    <t>https://strategicplanning.horsham.gov.uk/Regulation_19_Local_Plan/showUserAnswers?qid=9331459&amp;voteID=1194010</t>
  </si>
  <si>
    <t>https://strategicplanning.horsham.gov.uk/Regulation_19_Local_Plan/showUserAnswers?qid=9331459&amp;voteID=1194041</t>
  </si>
  <si>
    <t>Boyer (Philip Allin)</t>
  </si>
  <si>
    <t>https://strategicplanning.horsham.gov.uk/Regulation_19_Local_Plan/showUserAnswers?qid=9331459&amp;voteID=1194052</t>
  </si>
  <si>
    <t>https://strategicplanning.horsham.gov.uk/Regulation_19_Local_Plan/showUserAnswers?qid=9331459&amp;voteID=1194055</t>
  </si>
  <si>
    <t>https://strategicplanning.horsham.gov.uk/Regulation_19_Local_Plan/showUserAnswers?qid=9331459&amp;voteID=1194062</t>
  </si>
  <si>
    <t>https://strategicplanning.horsham.gov.uk/Regulation_19_Local_Plan/showUserAnswers?qid=9331459&amp;voteID=1194064</t>
  </si>
  <si>
    <t>ARP (Roger Welchman)</t>
  </si>
  <si>
    <t>https://strategicplanning.horsham.gov.uk/Regulation_19_Local_Plan/showUserAnswers?qid=9331459&amp;voteID=1194069</t>
  </si>
  <si>
    <t>Savills (Katherine Munro)</t>
  </si>
  <si>
    <t>https://strategicplanning.horsham.gov.uk/Regulation_19_Local_Plan/showUserAnswers?qid=9331459&amp;voteID=1194071</t>
  </si>
  <si>
    <t>https://strategicplanning.horsham.gov.uk/Regulation_19_Local_Plan/showUserAnswers?qid=9331459&amp;voteID=1194073</t>
  </si>
  <si>
    <t>https://strategicplanning.horsham.gov.uk/Regulation_19_Local_Plan/showUserAnswers?qid=9331459&amp;voteID=1194112</t>
  </si>
  <si>
    <t>https://strategicplanning.horsham.gov.uk/Regulation_19_Local_Plan/showUserAnswers?qid=9331459&amp;voteID=1194115</t>
  </si>
  <si>
    <t>Barratt David Wilson Homes Southern Counties</t>
  </si>
  <si>
    <t>https://strategicplanning.horsham.gov.uk/Regulation_19_Local_Plan/showUserAnswers?qid=9331459&amp;voteID=1194156</t>
  </si>
  <si>
    <t>SLR Consulting</t>
  </si>
  <si>
    <t>https://strategicplanning.horsham.gov.uk/Regulation_19_Local_Plan/showUserAnswers?qid=9331459&amp;voteID=1194160</t>
  </si>
  <si>
    <t>https://strategicplanning.horsham.gov.uk/Regulation_19_Local_Plan/showUserAnswers?qid=9331459&amp;voteID=1194171</t>
  </si>
  <si>
    <t>Devine Homes PLC</t>
  </si>
  <si>
    <t>https://strategicplanning.horsham.gov.uk/Regulation_19_Local_Plan/showUserAnswers?qid=9331459&amp;voteID=1194178</t>
  </si>
  <si>
    <t>https://strategicplanning.horsham.gov.uk/Regulation_19_Local_Plan/showUserAnswers?qid=9331459&amp;voteID=1194180</t>
  </si>
  <si>
    <t>https://strategicplanning.horsham.gov.uk/Regulation_19_Local_Plan/showUserAnswers?qid=9331459&amp;voteID=1194194</t>
  </si>
  <si>
    <t>Concept Developments</t>
  </si>
  <si>
    <t>https://strategicplanning.horsham.gov.uk/Regulation_19_Local_Plan/showUserAnswers?qid=9331459&amp;voteID=1194196</t>
  </si>
  <si>
    <t>Genesis Town Planning Ltd (Jeremy Farrelly)</t>
  </si>
  <si>
    <t>https://strategicplanning.horsham.gov.uk/Regulation_19_Local_Plan/showUserAnswers?qid=9331459&amp;voteID=1194197</t>
  </si>
  <si>
    <t>https://strategicplanning.horsham.gov.uk/Regulation_19_Local_Plan/showUserAnswers?qid=9331459&amp;voteID=1194200</t>
  </si>
  <si>
    <t>Henry Adams LLP</t>
  </si>
  <si>
    <t>https://strategicplanning.horsham.gov.uk/Regulation_19_Local_Plan/showUserAnswers?qid=9331459&amp;voteID=1194205</t>
  </si>
  <si>
    <t>Prime UK Land</t>
  </si>
  <si>
    <t>Tetlow King Planning (Liam Webster)</t>
  </si>
  <si>
    <t>https://strategicplanning.horsham.gov.uk/Regulation_19_Local_Plan/showUserAnswers?qid=9331459&amp;voteID=1194209</t>
  </si>
  <si>
    <t>https://strategicplanning.horsham.gov.uk/Regulation_19_Local_Plan/showUserAnswers?qid=9331459&amp;voteID=1194213</t>
  </si>
  <si>
    <t>https://strategicplanning.horsham.gov.uk/Regulation_19_Local_Plan/showUserAnswers?qid=9331459&amp;voteID=1194214</t>
  </si>
  <si>
    <t>https://strategicplanning.horsham.gov.uk/Regulation_19_Local_Plan/showUserAnswers?qid=9331459&amp;voteID=1194215</t>
  </si>
  <si>
    <t>https://strategicplanning.horsham.gov.uk/Regulation_19_Local_Plan/showUserAnswers?qid=9331459&amp;voteID=1194217</t>
  </si>
  <si>
    <t>https://strategicplanning.horsham.gov.uk/Regulation_19_Local_Plan/showUserAnswers?qid=9331459&amp;voteID=1194218</t>
  </si>
  <si>
    <t>Network Rail Property (Southern)</t>
  </si>
  <si>
    <t>https://strategicplanning.horsham.gov.uk/Regulation_19_Local_Plan/showUserAnswers?qid=9331459&amp;voteID=1194220</t>
  </si>
  <si>
    <t>https://strategicplanning.horsham.gov.uk/Regulation_19_Local_Plan/showUserAnswers?qid=9331459&amp;voteID=1194221</t>
  </si>
  <si>
    <t>https://strategicplanning.horsham.gov.uk/Regulation_19_Local_Plan/showUserAnswers?qid=9331459&amp;voteID=1194222</t>
  </si>
  <si>
    <t>Inspired Villages</t>
  </si>
  <si>
    <t>https://strategicplanning.horsham.gov.uk/Regulation_19_Local_Plan/showUserAnswers?qid=9331459&amp;voteID=1194223</t>
  </si>
  <si>
    <t>Henry Adams LLP (Peter Cleveland)</t>
  </si>
  <si>
    <t>https://strategicplanning.horsham.gov.uk/Regulation_19_Local_Plan/showUserAnswers?qid=9331459&amp;voteID=1194228</t>
  </si>
  <si>
    <t>https://strategicplanning.horsham.gov.uk/Regulation_19_Local_Plan/showUserAnswers?qid=9331459&amp;voteID=1194230</t>
  </si>
  <si>
    <t>https://strategicplanning.horsham.gov.uk/Regulation_19_Local_Plan/showUserAnswers?qid=9331459&amp;voteID=1194232</t>
  </si>
  <si>
    <t>Surrey County Council</t>
  </si>
  <si>
    <t>https://strategicplanning.horsham.gov.uk/Regulation_19_Local_Plan/showUserAnswers?qid=9331459&amp;voteID=1194234</t>
  </si>
  <si>
    <t>National Highways</t>
  </si>
  <si>
    <t>https://strategicplanning.horsham.gov.uk/Regulation_19_Local_Plan/showUserAnswers?qid=9331459&amp;voteID=1194237</t>
  </si>
  <si>
    <t>Reside Developments Ltd</t>
  </si>
  <si>
    <t>https://strategicplanning.horsham.gov.uk/Regulation_19_Local_Plan/showUserAnswers?qid=9331459&amp;voteID=1194238</t>
  </si>
  <si>
    <t>CBRE Investment Management</t>
  </si>
  <si>
    <t>Savills (Mr Ben Tattersall)</t>
  </si>
  <si>
    <t>https://strategicplanning.horsham.gov.uk/Regulation_19_Local_Plan/showUserAnswers?qid=9331459&amp;voteID=1194241</t>
  </si>
  <si>
    <t>https://strategicplanning.horsham.gov.uk/Regulation_19_Local_Plan/showUserAnswers?qid=9331459&amp;voteID=1194243</t>
  </si>
  <si>
    <t>Wienerberger Ltd</t>
  </si>
  <si>
    <t>DHA Planning (Mark Bewsey)</t>
  </si>
  <si>
    <t>https://strategicplanning.horsham.gov.uk/Regulation_19_Local_Plan/showUserAnswers?qid=9331459&amp;voteID=1194244</t>
  </si>
  <si>
    <t>Rowanhurst Properties</t>
  </si>
  <si>
    <t>Rodway Planning Consultancy Limited (Mr Tim Rodway)</t>
  </si>
  <si>
    <t>https://strategicplanning.horsham.gov.uk/Regulation_19_Local_Plan/showUserAnswers?qid=9331459&amp;voteID=1194245</t>
  </si>
  <si>
    <t>Verve Investments Ltd</t>
  </si>
  <si>
    <t>PowerHaus Consultancy (Ms Mary Power)</t>
  </si>
  <si>
    <t>https://strategicplanning.horsham.gov.uk/Regulation_19_Local_Plan/showUserAnswers?qid=9331459&amp;voteID=1194247</t>
  </si>
  <si>
    <t>https://strategicplanning.horsham.gov.uk/Regulation_19_Local_Plan/showUserAnswers?qid=9331459&amp;voteID=1194248</t>
  </si>
  <si>
    <t>https://strategicplanning.horsham.gov.uk/Regulation_19_Local_Plan/showUserAnswers?qid=9331459&amp;voteID=1194250</t>
  </si>
  <si>
    <t>https://strategicplanning.horsham.gov.uk/Regulation_19_Local_Plan/showUserAnswers?qid=9331459&amp;voteID=1194251</t>
  </si>
  <si>
    <t>https://strategicplanning.horsham.gov.uk/Regulation_19_Local_Plan/showUserAnswers?qid=9331459&amp;voteID=1194253</t>
  </si>
  <si>
    <t>Rydon Homes</t>
  </si>
  <si>
    <t>Vail Williams (Mrs Sam Osborn)</t>
  </si>
  <si>
    <t>https://strategicplanning.horsham.gov.uk/Regulation_19_Local_Plan/showUserAnswers?qid=9331459&amp;voteID=1194254</t>
  </si>
  <si>
    <t>https://strategicplanning.horsham.gov.uk/Regulation_19_Local_Plan/showUserAnswers?qid=9331459&amp;voteID=1194258</t>
  </si>
  <si>
    <t>https://strategicplanning.horsham.gov.uk/Regulation_19_Local_Plan/showUserAnswers?qid=9331459&amp;voteID=1194259</t>
  </si>
  <si>
    <t>Aitchison Developments</t>
  </si>
  <si>
    <t>Neame Sutton Ltd (Amanda sutton)</t>
  </si>
  <si>
    <t>https://strategicplanning.horsham.gov.uk/Regulation_19_Local_Plan/showUserAnswers?qid=9331459&amp;voteID=1194260</t>
  </si>
  <si>
    <t>https://strategicplanning.horsham.gov.uk/Regulation_19_Local_Plan/showUserAnswers?qid=9331459&amp;voteID=1194263</t>
  </si>
  <si>
    <t>https://strategicplanning.horsham.gov.uk/Regulation_19_Local_Plan/showUserAnswers?qid=9331459&amp;voteID=1194264</t>
  </si>
  <si>
    <t>RH2 Property Services Ltd</t>
  </si>
  <si>
    <t>Squires Planning Ltd (Mr Andrew Metcalfe)</t>
  </si>
  <si>
    <t>https://strategicplanning.horsham.gov.uk/Regulation_19_Local_Plan/showUserAnswers?qid=9331459&amp;voteID=1194265</t>
  </si>
  <si>
    <t>https://strategicplanning.horsham.gov.uk/Regulation_19_Local_Plan/showUserAnswers?qid=9331459&amp;voteID=1194270</t>
  </si>
  <si>
    <t>https://strategicplanning.horsham.gov.uk/Regulation_19_Local_Plan/showUserAnswers?qid=9331459&amp;voteID=1194271</t>
  </si>
  <si>
    <t>https://strategicplanning.horsham.gov.uk/Regulation_19_Local_Plan/showUserAnswers?qid=9331459&amp;voteID=1194272</t>
  </si>
  <si>
    <t>https://strategicplanning.horsham.gov.uk/Regulation_19_Local_Plan/showUserAnswers?qid=9331459&amp;voteID=1194273</t>
  </si>
  <si>
    <t>https://strategicplanning.horsham.gov.uk/Regulation_19_Local_Plan/showUserAnswers?qid=9331459&amp;voteID=1194274</t>
  </si>
  <si>
    <t>https://strategicplanning.horsham.gov.uk/Regulation_19_Local_Plan/showUserAnswers?qid=9331459&amp;voteID=1194275</t>
  </si>
  <si>
    <t>https://strategicplanning.horsham.gov.uk/Regulation_19_Local_Plan/showUserAnswers?qid=9331459&amp;voteID=1194276</t>
  </si>
  <si>
    <t>https://strategicplanning.horsham.gov.uk/Regulation_19_Local_Plan/showUserAnswers?qid=9331459&amp;voteID=1194277</t>
  </si>
  <si>
    <t>https://strategicplanning.horsham.gov.uk/Regulation_19_Local_Plan/showUserAnswers?qid=9331459&amp;voteID=1194279</t>
  </si>
  <si>
    <t>Turley (David Murray-Cox)</t>
  </si>
  <si>
    <t>https://strategicplanning.horsham.gov.uk/Regulation_19_Local_Plan/showUserAnswers?qid=9331459&amp;voteID=1194291</t>
  </si>
  <si>
    <t>https://strategicplanning.horsham.gov.uk/Regulation_19_Local_Plan/showUserAnswers?qid=9331459&amp;voteID=1194301</t>
  </si>
  <si>
    <t>Rydon Homes Ltd</t>
  </si>
  <si>
    <t>https://strategicplanning.horsham.gov.uk/Regulation_19_Local_Plan/showUserAnswers?qid=9331459&amp;voteID=1194360</t>
  </si>
  <si>
    <t>Highwood Group</t>
  </si>
  <si>
    <t>Turley (Mr Ryan Johnson)</t>
  </si>
  <si>
    <t>https://strategicplanning.horsham.gov.uk/Regulation_19_Local_Plan/showUserAnswers?qid=9331459&amp;voteID=1194363</t>
  </si>
  <si>
    <t>https://strategicplanning.horsham.gov.uk/Regulation_19_Local_Plan/showUserAnswers?qid=9331459&amp;voteID=1194366</t>
  </si>
  <si>
    <t>https://strategicplanning.horsham.gov.uk/Regulation_19_Local_Plan/showUserAnswers?qid=9331459&amp;voteID=1194369</t>
  </si>
  <si>
    <t>Persimmon Homes Thames Valley</t>
  </si>
  <si>
    <t>Persimmon Homes Thames Valley (Mr Edward Nabbs)</t>
  </si>
  <si>
    <t>https://strategicplanning.horsham.gov.uk/Regulation_19_Local_Plan/showUserAnswers?qid=9331459&amp;voteID=1194372</t>
  </si>
  <si>
    <t>https://strategicplanning.horsham.gov.uk/Regulation_19_Local_Plan/showUserAnswers?qid=9331459&amp;voteID=1194377</t>
  </si>
  <si>
    <t>https://strategicplanning.horsham.gov.uk/Regulation_19_Local_Plan/showUserAnswers?qid=9331459&amp;voteID=1194383</t>
  </si>
  <si>
    <t>https://strategicplanning.horsham.gov.uk/Regulation_19_Local_Plan/showUserAnswers?qid=9331459&amp;voteID=1194387</t>
  </si>
  <si>
    <t>https://strategicplanning.horsham.gov.uk/Regulation_19_Local_Plan/showUserAnswers?qid=9331459&amp;voteID=1194391</t>
  </si>
  <si>
    <t>https://strategicplanning.horsham.gov.uk/Regulation_19_Local_Plan/showUserAnswers?qid=9331459&amp;voteID=1194392</t>
  </si>
  <si>
    <t>https://strategicplanning.horsham.gov.uk/Regulation_19_Local_Plan/showUserAnswers?qid=9331459&amp;voteID=1194394</t>
  </si>
  <si>
    <t>https://strategicplanning.horsham.gov.uk/Regulation_19_Local_Plan/showUserAnswers?qid=9331459&amp;voteID=1194396</t>
  </si>
  <si>
    <t>Knight Frank (Roland Brass)</t>
  </si>
  <si>
    <t>https://strategicplanning.horsham.gov.uk/Regulation_19_Local_Plan/showUserAnswers?qid=9331459&amp;voteID=1194401</t>
  </si>
  <si>
    <t>Crest Nicholson</t>
  </si>
  <si>
    <t>Savills (Charlie Collins)</t>
  </si>
  <si>
    <t>https://strategicplanning.horsham.gov.uk/Regulation_19_Local_Plan/showUserAnswers?qid=9331459&amp;voteID=1194442</t>
  </si>
  <si>
    <t>https://strategicplanning.horsham.gov.uk/Regulation_19_Local_Plan/showUserAnswers?qid=9331459&amp;voteID=1194448</t>
  </si>
  <si>
    <t>https://strategicplanning.horsham.gov.uk/Regulation_19_Local_Plan/showUserAnswers?qid=9331459&amp;voteID=1194453</t>
  </si>
  <si>
    <t>https://strategicplanning.horsham.gov.uk/Regulation_19_Local_Plan/showUserAnswers?qid=9331459&amp;voteID=1194459</t>
  </si>
  <si>
    <t>https://strategicplanning.horsham.gov.uk/Regulation_19_Local_Plan/showUserAnswers?qid=9331459&amp;voteID=1194466</t>
  </si>
  <si>
    <t>https://strategicplanning.horsham.gov.uk/Regulation_19_Local_Plan/showUserAnswers?qid=9331459&amp;voteID=1194470</t>
  </si>
  <si>
    <t>Granet Investments Limited</t>
  </si>
  <si>
    <t>Plainview Planning Ltd (Mrs Marcia Perkins)</t>
  </si>
  <si>
    <t>https://strategicplanning.horsham.gov.uk/Regulation_19_Local_Plan/showUserAnswers?qid=9331459&amp;voteID=1194483</t>
  </si>
  <si>
    <t>https://strategicplanning.horsham.gov.uk/Regulation_19_Local_Plan/showUserAnswers?qid=9331459&amp;voteID=1194498</t>
  </si>
  <si>
    <t>Gladman Developments Ltd</t>
  </si>
  <si>
    <t>https://strategicplanning.horsham.gov.uk/Regulation_19_Local_Plan/showUserAnswers?qid=9331459&amp;voteID=1194622</t>
  </si>
  <si>
    <t>Savills (Robert Steele)</t>
  </si>
  <si>
    <t>https://strategicplanning.horsham.gov.uk/Regulation_19_Local_Plan/showUserAnswers?qid=9331459&amp;voteID=1194675</t>
  </si>
  <si>
    <t>https://strategicplanning.horsham.gov.uk/Regulation_19_Local_Plan/showUserAnswers?qid=9331459&amp;voteID=1194785</t>
  </si>
  <si>
    <t>Henry Adams LLP (Chris Locke)</t>
  </si>
  <si>
    <t>https://strategicplanning.horsham.gov.uk/Regulation_19_Local_Plan/showUserAnswers?qid=9331459&amp;voteID=1195214</t>
  </si>
  <si>
    <t>https://strategicplanning.horsham.gov.uk/Regulation_19_Local_Plan/showUserAnswers?qid=9331459&amp;voteID=1196835</t>
  </si>
  <si>
    <t>Trustees of Land at Heath Common</t>
  </si>
  <si>
    <t>iceni (Leona Hannify)</t>
  </si>
  <si>
    <t>https://strategicplanning.horsham.gov.uk/Regulation_19_Local_Plan/showUserAnswers?qid=9331459&amp;voteID=1196894</t>
  </si>
  <si>
    <t>Christ’s Hospital Foundation</t>
  </si>
  <si>
    <t>Miss Hannah Keyte</t>
  </si>
  <si>
    <t>https://strategicplanning.horsham.gov.uk/Regulation_19_Local_Plan/showUserAnswers?qid=9331459&amp;voteID=1196913</t>
  </si>
  <si>
    <t>https://strategicplanning.horsham.gov.uk/Regulation_19_Local_Plan/showUserAnswers?qid=9331459&amp;voteID=1196950</t>
  </si>
  <si>
    <t>https://strategicplanning.horsham.gov.uk/Regulation_19_Local_Plan/showUserAnswers?qid=9331459&amp;voteID=1196972</t>
  </si>
  <si>
    <t>https://strategicplanning.horsham.gov.uk/Regulation_19_Local_Plan/showUserAnswers?qid=9331459&amp;voteID=1197003</t>
  </si>
  <si>
    <t>https://strategicplanning.horsham.gov.uk/Regulation_19_Local_Plan/showUserAnswers?qid=9331459&amp;voteID=1197010</t>
  </si>
  <si>
    <t>https://strategicplanning.horsham.gov.uk/Regulation_19_Local_Plan/showUserAnswers?qid=9331459&amp;voteID=1197017</t>
  </si>
  <si>
    <t>https://strategicplanning.horsham.gov.uk/Regulation_19_Local_Plan/showUserAnswers?qid=9331459&amp;voteID=1197018</t>
  </si>
  <si>
    <t>Gillings Planning (Philip Williams)</t>
  </si>
  <si>
    <t>https://strategicplanning.horsham.gov.uk/Regulation_19_Local_Plan/showUserAnswers?qid=9331459&amp;voteID=1197022</t>
  </si>
  <si>
    <t>NGPS</t>
  </si>
  <si>
    <t>https://strategicplanning.horsham.gov.uk/Regulation_19_Local_Plan/showUserAnswers?qid=9331459&amp;voteID=1197033</t>
  </si>
  <si>
    <t>Nexus Planning (Lucy Morris)</t>
  </si>
  <si>
    <t>https://strategicplanning.horsham.gov.uk/Regulation_19_Local_Plan/showUserAnswers?qid=9331459&amp;voteID=1197083</t>
  </si>
  <si>
    <t>https://strategicplanning.horsham.gov.uk/Regulation_19_Local_Plan/showUserAnswers?qid=9331459&amp;voteID=1197124</t>
  </si>
  <si>
    <t>West Sussex County Council (WSCC)</t>
  </si>
  <si>
    <t>https://strategicplanning.horsham.gov.uk/Regulation_19_Local_Plan/showUserAnswers?qid=9331459&amp;voteID=1197186</t>
  </si>
  <si>
    <t>Savills (Sarah Beuden)</t>
  </si>
  <si>
    <t>https://strategicplanning.horsham.gov.uk/Regulation_19_Local_Plan/showUserAnswers?qid=9331459&amp;voteID=1197217</t>
  </si>
  <si>
    <t>Tates Bros Ltd.</t>
  </si>
  <si>
    <t>https://strategicplanning.horsham.gov.uk/Regulation_19_Local_Plan/showUserAnswers?qid=9331459&amp;voteID=1197234</t>
  </si>
  <si>
    <t>Gatwick Airport</t>
  </si>
  <si>
    <t>https://strategicplanning.horsham.gov.uk/Regulation_19_Local_Plan/showUserAnswers?qid=9331459&amp;voteID=1197239</t>
  </si>
  <si>
    <t>https://strategicplanning.horsham.gov.uk/Regulation_19_Local_Plan/showUserAnswers?qid=9331459&amp;voteID=1197246</t>
  </si>
  <si>
    <t>https://strategicplanning.horsham.gov.uk/Regulation_19_Local_Plan/showUserAnswers?qid=9331459&amp;voteID=1197258</t>
  </si>
  <si>
    <t>https://strategicplanning.horsham.gov.uk/Regulation_19_Local_Plan/showUserAnswers?qid=9331459&amp;voteID=1197264</t>
  </si>
  <si>
    <t>https://strategicplanning.horsham.gov.uk/Regulation_19_Local_Plan/showUserAnswers?qid=9331459&amp;voteID=1197269</t>
  </si>
  <si>
    <t>https://strategicplanning.horsham.gov.uk/Regulation_19_Local_Plan/showUserAnswers?qid=9331459&amp;voteID=1197274</t>
  </si>
  <si>
    <t>https://strategicplanning.horsham.gov.uk/Regulation_19_Local_Plan/showUserAnswers?qid=9331459&amp;voteID=1198010</t>
  </si>
  <si>
    <t>https://strategicplanning.horsham.gov.uk/Regulation_19_Local_Plan/showUserAnswers?qid=9331459&amp;voteID=1198037</t>
  </si>
  <si>
    <t>Bell Cornwell LLP (Karen Tipper)</t>
  </si>
  <si>
    <t>https://strategicplanning.horsham.gov.uk/Regulation_19_Local_Plan/showUserAnswers?qid=9331459&amp;voteID=1198062</t>
  </si>
  <si>
    <t>Miss Philippa Robinson</t>
  </si>
  <si>
    <t>https://strategicplanning.horsham.gov.uk/Regulation_19_Local_Plan/showUserAnswers?qid=9331459&amp;voteID=1198075</t>
  </si>
  <si>
    <t>https://strategicplanning.horsham.gov.uk/Regulation_19_Local_Plan/showUserAnswers?qid=9331459&amp;voteID=1198095</t>
  </si>
  <si>
    <t>https://strategicplanning.horsham.gov.uk/Regulation_19_Local_Plan/showUserAnswers?qid=9331459&amp;voteID=1198099</t>
  </si>
  <si>
    <t>Star Energy Group PLC</t>
  </si>
  <si>
    <t>Heaton Planning Ltd (Alex Job)</t>
  </si>
  <si>
    <t>https://strategicplanning.horsham.gov.uk/Regulation_19_Local_Plan/showUserAnswers?qid=9331459&amp;voteID=1198110</t>
  </si>
  <si>
    <t>https://strategicplanning.horsham.gov.uk/Regulation_19_Local_Plan/showUserAnswers?qid=9331459&amp;voteID=1198125</t>
  </si>
  <si>
    <t>https://strategicplanning.horsham.gov.uk/Regulation_19_Local_Plan/showUserAnswers?qid=9331459&amp;voteID=1198133</t>
  </si>
  <si>
    <t>WT Lamb Properties Limited</t>
  </si>
  <si>
    <t>LRM Planning Ltd (Mr Neil Mantell)</t>
  </si>
  <si>
    <t>https://strategicplanning.horsham.gov.uk/Regulation_19_Local_Plan/showUserAnswers?qid=9331459&amp;voteID=1198152</t>
  </si>
  <si>
    <t>Our Place Sustainable Development Limited</t>
  </si>
  <si>
    <t>https://strategicplanning.horsham.gov.uk/Regulation_19_Local_Plan/showUserAnswers?qid=9331459&amp;voteID=1198209</t>
  </si>
  <si>
    <t>English Rural Housing Association</t>
  </si>
  <si>
    <t>Master Land and Planning Ltd (Hollie Sturgess)</t>
  </si>
  <si>
    <t>https://strategicplanning.horsham.gov.uk/Regulation_19_Local_Plan/showUserAnswers?qid=9331459&amp;voteID=1198312</t>
  </si>
  <si>
    <t>Mid Sussex District Council (MSDC)</t>
  </si>
  <si>
    <t>https://strategicplanning.horsham.gov.uk/Regulation_19_Local_Plan/showUserAnswers?qid=9331459&amp;voteID=1198343</t>
  </si>
  <si>
    <t>https://strategicplanning.horsham.gov.uk/Regulation_19_Local_Plan/showUserAnswers?qid=9331459&amp;voteID=1198864</t>
  </si>
  <si>
    <t>https://strategicplanning.horsham.gov.uk/Regulation_19_Local_Plan/showUserAnswers?qid=9331459&amp;voteID=1198895</t>
  </si>
  <si>
    <t>https://strategicplanning.horsham.gov.uk/Regulation_19_Local_Plan/showUserAnswers?qid=9331459&amp;voteID=1198899</t>
  </si>
  <si>
    <t>https://strategicplanning.horsham.gov.uk/Regulation_19_Local_Plan/showUserAnswers?qid=9331459&amp;voteID=1198905</t>
  </si>
  <si>
    <t>Berkeley Strategic</t>
  </si>
  <si>
    <t>Lichfields (Harry Bennett)</t>
  </si>
  <si>
    <t>https://strategicplanning.horsham.gov.uk/Regulation_19_Local_Plan/showUserAnswers?qid=9331459&amp;voteID=1198968</t>
  </si>
  <si>
    <t>Stantec (Jane Piper)</t>
  </si>
  <si>
    <t>https://strategicplanning.horsham.gov.uk/Regulation_19_Local_Plan/showUserAnswers?qid=9331459&amp;voteID=1199259</t>
  </si>
  <si>
    <t>https://strategicplanning.horsham.gov.uk/Regulation_19_Local_Plan/showUserAnswers?qid=9331459&amp;voteID=1207547</t>
  </si>
  <si>
    <t>Acting for owners of land and buildings at Lennox Wood - Royal &amp; Sun Alliance Insurance Ltd</t>
  </si>
  <si>
    <t>https://strategicplanning.horsham.gov.uk/Regulation_19_Local_Plan/showUserAnswers?qid=9331459&amp;voteID=1207741</t>
  </si>
  <si>
    <t>Westons Farm Trust</t>
  </si>
  <si>
    <t>Savills (Mr Guy Dixon)</t>
  </si>
  <si>
    <t>https://strategicplanning.horsham.gov.uk/Regulation_19_Local_Plan/showUserAnswers?qid=9331459&amp;voteID=1207764</t>
  </si>
  <si>
    <t>Hallam Land Management Limited</t>
  </si>
  <si>
    <t>LRM Planning Ltd (Ms Kate Coventry)</t>
  </si>
  <si>
    <t>https://strategicplanning.horsham.gov.uk/Regulation_19_Local_Plan/showUserAnswers?qid=9331459&amp;voteID=1207820</t>
  </si>
  <si>
    <t>Blue Fox Planning (Mr Alistair Macdonald)</t>
  </si>
  <si>
    <t>https://strategicplanning.horsham.gov.uk/Regulation_19_Local_Plan/showUserAnswers?qid=9331459&amp;voteID=1207902</t>
  </si>
  <si>
    <t>Quod Ltd (James Guthrie)</t>
  </si>
  <si>
    <t>https://strategicplanning.horsham.gov.uk/Regulation_19_Local_Plan/showUserAnswers?qid=9331459&amp;voteID=1209748</t>
  </si>
  <si>
    <t>South Downs National Park Authority</t>
  </si>
  <si>
    <t>https://strategicplanning.horsham.gov.uk/Regulation_19_Local_Plan/showUserAnswers?qid=9331459&amp;voteID=1209773</t>
  </si>
  <si>
    <t>David Evison</t>
  </si>
  <si>
    <t>https://strategicplanning.horsham.gov.uk/Regulation_19_Local_Plan/showUserAnswers?qid=9331459&amp;voteID=1209812</t>
  </si>
  <si>
    <t>https://strategicplanning.horsham.gov.uk/Regulation_19_Local_Plan/showUserAnswers?qid=9331459&amp;voteID=1211267</t>
  </si>
  <si>
    <t>DMH Stallard LLP (Daniel Frisby)</t>
  </si>
  <si>
    <t>https://strategicplanning.horsham.gov.uk/Regulation_19_Local_Plan/showUserAnswers?qid=9331459&amp;voteID=1211271</t>
  </si>
  <si>
    <t>https://strategicplanning.horsham.gov.uk/Regulation_19_Local_Plan/showUserAnswers?qid=9331459&amp;voteID=1211277</t>
  </si>
  <si>
    <t>https://strategicplanning.horsham.gov.uk/Regulation_19_Local_Plan/showUserAnswers?qid=9331459&amp;voteID=1211284</t>
  </si>
  <si>
    <t>https://strategicplanning.horsham.gov.uk/Regulation_19_Local_Plan/showUserAnswers?qid=9331459&amp;voteID=1211323</t>
  </si>
  <si>
    <t>https://strategicplanning.horsham.gov.uk/Regulation_19_Local_Plan/showUserAnswers?qid=9331459&amp;voteID=1211480</t>
  </si>
  <si>
    <t>https://strategicplanning.horsham.gov.uk/Regulation_19_Local_Plan/showUserAnswers?qid=9331459&amp;voteID=1211486</t>
  </si>
  <si>
    <t>Natural England</t>
  </si>
  <si>
    <t>https://strategicplanning.horsham.gov.uk/Regulation_19_Local_Plan/showUserAnswers?qid=9331459&amp;voteID=1216944</t>
  </si>
  <si>
    <t>Respondent Name</t>
  </si>
  <si>
    <t>Michelle Catterson</t>
  </si>
  <si>
    <t>Sally Pavey</t>
  </si>
  <si>
    <t>Erica Dorman</t>
  </si>
  <si>
    <t>Irene Wakeham</t>
  </si>
  <si>
    <t>Maureen Chaffe</t>
  </si>
  <si>
    <t>Alan Pettitt</t>
  </si>
  <si>
    <t>E M</t>
  </si>
  <si>
    <t>Ruth Simmonds</t>
  </si>
  <si>
    <t>Matthew North</t>
  </si>
  <si>
    <t>Elizabeth Pittman</t>
  </si>
  <si>
    <t>Peter Bull</t>
  </si>
  <si>
    <t>Katherine Jarman</t>
  </si>
  <si>
    <t>Jacqueline Eggleton</t>
  </si>
  <si>
    <t>Rod Geal</t>
  </si>
  <si>
    <t>Paul Norman</t>
  </si>
  <si>
    <t>Joanna Norcross</t>
  </si>
  <si>
    <t>Roger Purcell</t>
  </si>
  <si>
    <t>Mark Summerfield CBE</t>
  </si>
  <si>
    <t>peter wakeham</t>
  </si>
  <si>
    <t>Richard Evea</t>
  </si>
  <si>
    <t>Peter Gooch</t>
  </si>
  <si>
    <t>Michael Valsler</t>
  </si>
  <si>
    <t>James Digby</t>
  </si>
  <si>
    <t>Andrew Grantham</t>
  </si>
  <si>
    <t>Stephanie Charman</t>
  </si>
  <si>
    <t>Lind Meadowcroft</t>
  </si>
  <si>
    <t>Howard Brunt</t>
  </si>
  <si>
    <t>Jane Evea</t>
  </si>
  <si>
    <t>Nick Simmons-Hughes</t>
  </si>
  <si>
    <t>Lucinda Bicknell</t>
  </si>
  <si>
    <t>Zena Hiscoke</t>
  </si>
  <si>
    <t>Brian Griffiths</t>
  </si>
  <si>
    <t>Marian Whitehouse</t>
  </si>
  <si>
    <t>Graham Russ</t>
  </si>
  <si>
    <t>Jackie Cresswell</t>
  </si>
  <si>
    <t>Karin Brunt</t>
  </si>
  <si>
    <t>Peter+Steph+Jane Farrow</t>
  </si>
  <si>
    <t>Nina Stevens</t>
  </si>
  <si>
    <t>Stephen and Pauline Whyley</t>
  </si>
  <si>
    <t>Samantha Bew</t>
  </si>
  <si>
    <t>Katharine Bridge</t>
  </si>
  <si>
    <t>Serena Hunt</t>
  </si>
  <si>
    <t>Gareth Ballard</t>
  </si>
  <si>
    <t>Jean Cranford</t>
  </si>
  <si>
    <t>Daphne Patch</t>
  </si>
  <si>
    <t>Patricia Kennedy</t>
  </si>
  <si>
    <t>CHRIS VEAL</t>
  </si>
  <si>
    <t>Christina Frances Gage</t>
  </si>
  <si>
    <t>Nick Gage</t>
  </si>
  <si>
    <t>Claire Watson</t>
  </si>
  <si>
    <t>Geoff Tily</t>
  </si>
  <si>
    <t>Stephen Campbell</t>
  </si>
  <si>
    <t>Zahida Wiffen</t>
  </si>
  <si>
    <t>Roy Penrose</t>
  </si>
  <si>
    <t>James Corcoran</t>
  </si>
  <si>
    <t>Robert Hazlewood</t>
  </si>
  <si>
    <t>Richard Tarling</t>
  </si>
  <si>
    <t>Edwina Crutchley</t>
  </si>
  <si>
    <t>Ulla Suter</t>
  </si>
  <si>
    <t>Michael Galvin</t>
  </si>
  <si>
    <t>Peter Kanabus</t>
  </si>
  <si>
    <t>Grant Mussell</t>
  </si>
  <si>
    <t>Dave McCann</t>
  </si>
  <si>
    <t>Janet McCann</t>
  </si>
  <si>
    <t>Paul Heitman</t>
  </si>
  <si>
    <t>Anna Worthington-Leese</t>
  </si>
  <si>
    <t>Roger Snook</t>
  </si>
  <si>
    <t>paul kent</t>
  </si>
  <si>
    <t>Alan Goss</t>
  </si>
  <si>
    <t>Ian Goodwin</t>
  </si>
  <si>
    <t>William Norris</t>
  </si>
  <si>
    <t>Jenny Lavery</t>
  </si>
  <si>
    <t>Chris Burton</t>
  </si>
  <si>
    <t>Dorothy Holt</t>
  </si>
  <si>
    <t>Fay Hersey</t>
  </si>
  <si>
    <t>Steve Tigg</t>
  </si>
  <si>
    <t>Colin Campbell</t>
  </si>
  <si>
    <t>Steven Hedges</t>
  </si>
  <si>
    <t>Clive Fulcher</t>
  </si>
  <si>
    <t>Caroline Pratt</t>
  </si>
  <si>
    <t>andrew bardot</t>
  </si>
  <si>
    <t>Rachel Parkes</t>
  </si>
  <si>
    <t>Abi Chester</t>
  </si>
  <si>
    <t>Joanna Jones</t>
  </si>
  <si>
    <t>Gillian Perry</t>
  </si>
  <si>
    <t>Richard Symonds</t>
  </si>
  <si>
    <t>patrick Arthurs</t>
  </si>
  <si>
    <t>Diana Norris</t>
  </si>
  <si>
    <t>Jean Burton</t>
  </si>
  <si>
    <t>Roger Hersey</t>
  </si>
  <si>
    <t>Richard Holman</t>
  </si>
  <si>
    <t>Jacqueline Amy Hudson</t>
  </si>
  <si>
    <t>Brian Swift</t>
  </si>
  <si>
    <t>steven holt</t>
  </si>
  <si>
    <t>Heinz Frick</t>
  </si>
  <si>
    <t>Peter Winfield</t>
  </si>
  <si>
    <t>Phil Rowe</t>
  </si>
  <si>
    <t>Linda Leppard</t>
  </si>
  <si>
    <t>Jeffrey Scott</t>
  </si>
  <si>
    <t>Karen Dawes</t>
  </si>
  <si>
    <t>Rita Wellls</t>
  </si>
  <si>
    <t>Elizabeth Joel-Fenn</t>
  </si>
  <si>
    <t>ARNOLD FENN</t>
  </si>
  <si>
    <t>Sue Etheridge</t>
  </si>
  <si>
    <t>Gerald Davies</t>
  </si>
  <si>
    <t>Stephen Gabbitas</t>
  </si>
  <si>
    <t>Lesley Wise</t>
  </si>
  <si>
    <t>P Owen</t>
  </si>
  <si>
    <t>Patrick Lysionek</t>
  </si>
  <si>
    <t>Ian Clarke</t>
  </si>
  <si>
    <t>stuart spencer</t>
  </si>
  <si>
    <t>Adrian Lucas</t>
  </si>
  <si>
    <t>Clive Tester</t>
  </si>
  <si>
    <t>Sue Gower</t>
  </si>
  <si>
    <t>Sue Goss</t>
  </si>
  <si>
    <t>Paul de Quincey</t>
  </si>
  <si>
    <t>catherine durrant</t>
  </si>
  <si>
    <t>Mike worthington-Leese</t>
  </si>
  <si>
    <t>Victor Locke</t>
  </si>
  <si>
    <t>Richard Hilder</t>
  </si>
  <si>
    <t>Suzanne Hilder</t>
  </si>
  <si>
    <t>Richard Hopkins</t>
  </si>
  <si>
    <t>Dawn Martin</t>
  </si>
  <si>
    <t>Semley Wilkinson</t>
  </si>
  <si>
    <t>Danny Wild</t>
  </si>
  <si>
    <t>L Henry</t>
  </si>
  <si>
    <t>Katie Hamilton-Matthews</t>
  </si>
  <si>
    <t>Linda Line</t>
  </si>
  <si>
    <t>Peter Martin</t>
  </si>
  <si>
    <t>Jonathan Owen</t>
  </si>
  <si>
    <t>Andrew Cottee</t>
  </si>
  <si>
    <t>Nanette Cottee</t>
  </si>
  <si>
    <t>Barbara Bower</t>
  </si>
  <si>
    <t>Elysia Cottee</t>
  </si>
  <si>
    <t>Paul Kornycky</t>
  </si>
  <si>
    <t>Toby Deck</t>
  </si>
  <si>
    <t>Ellie Fox</t>
  </si>
  <si>
    <t>Judith Nesbitt</t>
  </si>
  <si>
    <t>Philip Jones</t>
  </si>
  <si>
    <t>William Arney</t>
  </si>
  <si>
    <t>Lucie Rockova</t>
  </si>
  <si>
    <t>Paul Bryant</t>
  </si>
  <si>
    <t>Martin Kelland</t>
  </si>
  <si>
    <t>Valerie Kelland</t>
  </si>
  <si>
    <t>Peter Hartley</t>
  </si>
  <si>
    <t>Grahame Passfield</t>
  </si>
  <si>
    <t>Stuart Tickle</t>
  </si>
  <si>
    <t>Jacqueline Hammond-Wyatt</t>
  </si>
  <si>
    <t>Joanne Ling</t>
  </si>
  <si>
    <t>David Allday</t>
  </si>
  <si>
    <t>Jonathan O'Callaghan</t>
  </si>
  <si>
    <t>stephen date</t>
  </si>
  <si>
    <t>Alan Hogg</t>
  </si>
  <si>
    <t>Peter Beckley</t>
  </si>
  <si>
    <t>Simon White</t>
  </si>
  <si>
    <t>Anne Scutt</t>
  </si>
  <si>
    <t>Dave Carter</t>
  </si>
  <si>
    <t>Peter Scutt</t>
  </si>
  <si>
    <t>LAURENCE BERRYMAN</t>
  </si>
  <si>
    <t>Helen watkins</t>
  </si>
  <si>
    <t>malcolm bender</t>
  </si>
  <si>
    <t>Clive Funnell</t>
  </si>
  <si>
    <t>Mark Woodman</t>
  </si>
  <si>
    <t>Camilla Barlow</t>
  </si>
  <si>
    <t>Peter Westrope</t>
  </si>
  <si>
    <t>robert Seaford</t>
  </si>
  <si>
    <t>C Mayall</t>
  </si>
  <si>
    <t>Andrew Benson</t>
  </si>
  <si>
    <t>Brian Bailey</t>
  </si>
  <si>
    <t>Robert Ethrington</t>
  </si>
  <si>
    <t>Suzanne Ewers</t>
  </si>
  <si>
    <t>Amanda Pastars</t>
  </si>
  <si>
    <t>Valerie Cumming</t>
  </si>
  <si>
    <t>Robert Gamble</t>
  </si>
  <si>
    <t>Simon Harrison</t>
  </si>
  <si>
    <t>Julian Ling</t>
  </si>
  <si>
    <t>Timothy Smith</t>
  </si>
  <si>
    <t>Leo Montgomery</t>
  </si>
  <si>
    <t>David Wrigglesworth</t>
  </si>
  <si>
    <t>Pauline February</t>
  </si>
  <si>
    <t>Lisa Wheatley</t>
  </si>
  <si>
    <t>Louise Jarman</t>
  </si>
  <si>
    <t>Mike Taylor</t>
  </si>
  <si>
    <t>Jessica Bolleurs</t>
  </si>
  <si>
    <t>Alison Hutchings</t>
  </si>
  <si>
    <t>Andrew Jarman</t>
  </si>
  <si>
    <t>Russell Benton</t>
  </si>
  <si>
    <t>John Steele</t>
  </si>
  <si>
    <t>Ben Helps</t>
  </si>
  <si>
    <t>Jane Gooderson</t>
  </si>
  <si>
    <t>Paul Gooderson</t>
  </si>
  <si>
    <t>Simon Meyer</t>
  </si>
  <si>
    <t>wenche swift</t>
  </si>
  <si>
    <t>Dinah Bailey</t>
  </si>
  <si>
    <t>Gillian Knight</t>
  </si>
  <si>
    <t>Sarah Hall</t>
  </si>
  <si>
    <t>Leah Deutsch</t>
  </si>
  <si>
    <t>Ian Pinington</t>
  </si>
  <si>
    <t>Derek Stass</t>
  </si>
  <si>
    <t>Tim Readman</t>
  </si>
  <si>
    <t>Alan Gamble</t>
  </si>
  <si>
    <t>Clair Milton</t>
  </si>
  <si>
    <t>Nigel Martin</t>
  </si>
  <si>
    <t>Denise Campbell</t>
  </si>
  <si>
    <t>Alexander Wilks</t>
  </si>
  <si>
    <t>Katherine Louise Jones</t>
  </si>
  <si>
    <t>Ann Burton</t>
  </si>
  <si>
    <t>John Bearman</t>
  </si>
  <si>
    <t>Derek Sayce</t>
  </si>
  <si>
    <t>Samuel Smit</t>
  </si>
  <si>
    <t>Lorraine Vercoe</t>
  </si>
  <si>
    <t>Gillian O'Neill</t>
  </si>
  <si>
    <t>Richard Vercoe</t>
  </si>
  <si>
    <t>Paul Ranson</t>
  </si>
  <si>
    <t>Stephen Moore</t>
  </si>
  <si>
    <t>Russell Milton</t>
  </si>
  <si>
    <t>D Doherty</t>
  </si>
  <si>
    <t>Denis Taylor</t>
  </si>
  <si>
    <t>Peter John Murray</t>
  </si>
  <si>
    <t>John Woodman</t>
  </si>
  <si>
    <t>STEPHEN HICKMOTT</t>
  </si>
  <si>
    <t>Gr Amphey</t>
  </si>
  <si>
    <t>Andrew MacGadie</t>
  </si>
  <si>
    <t>Roger Minost</t>
  </si>
  <si>
    <t>Rosemary Minost</t>
  </si>
  <si>
    <t>Gordon Tregear</t>
  </si>
  <si>
    <t>marilyn stuart</t>
  </si>
  <si>
    <t>Peter Wood</t>
  </si>
  <si>
    <t>Rod Northway</t>
  </si>
  <si>
    <t>Andrew Szukiewicz</t>
  </si>
  <si>
    <t>Peter Tiplady</t>
  </si>
  <si>
    <t>Paul Holder</t>
  </si>
  <si>
    <t>John Lee</t>
  </si>
  <si>
    <t>Christopher Champion</t>
  </si>
  <si>
    <t>Simon Mortimer</t>
  </si>
  <si>
    <t>Stuart Benjamin</t>
  </si>
  <si>
    <t>Melinda Roe</t>
  </si>
  <si>
    <t>Roy Hewitt</t>
  </si>
  <si>
    <t>B and E Lincoln</t>
  </si>
  <si>
    <t>Hilary Green</t>
  </si>
  <si>
    <t>Luke West</t>
  </si>
  <si>
    <t>Elizabeth Young</t>
  </si>
  <si>
    <t>tiffinny myatt-wells</t>
  </si>
  <si>
    <t>Terry Connolly</t>
  </si>
  <si>
    <t>Roger PARMLEY</t>
  </si>
  <si>
    <t>Robin Charman</t>
  </si>
  <si>
    <t>Charlotte Feist</t>
  </si>
  <si>
    <t>Julian Thompson</t>
  </si>
  <si>
    <t>Nigel Hughes</t>
  </si>
  <si>
    <t>Jill Bell</t>
  </si>
  <si>
    <t>THOMAS FLEMING</t>
  </si>
  <si>
    <t>nicola fleming</t>
  </si>
  <si>
    <t>Jennifer Davis</t>
  </si>
  <si>
    <t>Stephen Jenkins</t>
  </si>
  <si>
    <t>Craig Stubbington</t>
  </si>
  <si>
    <t>Angela Abbott</t>
  </si>
  <si>
    <t>Michael Hawksworth</t>
  </si>
  <si>
    <t>Neelesh Parbat</t>
  </si>
  <si>
    <t>Leigh Wannell</t>
  </si>
  <si>
    <t>Daisy Masters</t>
  </si>
  <si>
    <t>Paulette Knight</t>
  </si>
  <si>
    <t>Rebecca Leigh</t>
  </si>
  <si>
    <t>Lucy Adamson</t>
  </si>
  <si>
    <t>Lorna Reeves</t>
  </si>
  <si>
    <t>Philip Overall</t>
  </si>
  <si>
    <t>Trevor Denyer</t>
  </si>
  <si>
    <t>Joan Grech</t>
  </si>
  <si>
    <t>Ian Roy</t>
  </si>
  <si>
    <t>Timothy Quinlan</t>
  </si>
  <si>
    <t>Katharine Lee</t>
  </si>
  <si>
    <t>Elizabeth Tapp</t>
  </si>
  <si>
    <t>Malcolm Horlick</t>
  </si>
  <si>
    <t>David Carter</t>
  </si>
  <si>
    <t>Sue McKee</t>
  </si>
  <si>
    <t>Angela Darbon</t>
  </si>
  <si>
    <t>Terence Knight</t>
  </si>
  <si>
    <t>Nadia Maggiore</t>
  </si>
  <si>
    <t>John Lytton</t>
  </si>
  <si>
    <t>Tina Stass</t>
  </si>
  <si>
    <t>Eva Nagy</t>
  </si>
  <si>
    <t>Simon Turpitt</t>
  </si>
  <si>
    <t>Ursula Lytton</t>
  </si>
  <si>
    <t>Sylvia Ross</t>
  </si>
  <si>
    <t>Sharon Millar</t>
  </si>
  <si>
    <t>Shelley Meyern</t>
  </si>
  <si>
    <t>Kim Thurloway</t>
  </si>
  <si>
    <t>Nick Hilton</t>
  </si>
  <si>
    <t>Steve Bailey</t>
  </si>
  <si>
    <t>Tina Edlin</t>
  </si>
  <si>
    <t>ANTHONY EDEN</t>
  </si>
  <si>
    <t>vicki Date</t>
  </si>
  <si>
    <t>Peter Sheppard</t>
  </si>
  <si>
    <t>Paul Davis</t>
  </si>
  <si>
    <t>Dale Baldwin</t>
  </si>
  <si>
    <t>Linda Sheppard</t>
  </si>
  <si>
    <t>Sarah Johnson</t>
  </si>
  <si>
    <t>Philip Johnson</t>
  </si>
  <si>
    <t>Alexander Clive Reid</t>
  </si>
  <si>
    <t>Jim Green</t>
  </si>
  <si>
    <t>Andrew Lucas</t>
  </si>
  <si>
    <t>Nancy Brock</t>
  </si>
  <si>
    <t>Adam Fisk</t>
  </si>
  <si>
    <t>Dominic Haydon</t>
  </si>
  <si>
    <t>Kirsty Haydon</t>
  </si>
  <si>
    <t>sandra brooker</t>
  </si>
  <si>
    <t>Jenna Ayling</t>
  </si>
  <si>
    <t>Michael Crutchley</t>
  </si>
  <si>
    <t>Lauren Barnhurst</t>
  </si>
  <si>
    <t>Carolyn Waterhouse</t>
  </si>
  <si>
    <t>John Gooderham</t>
  </si>
  <si>
    <t>Trevor Ronald Shaw</t>
  </si>
  <si>
    <t>Jenny Callis</t>
  </si>
  <si>
    <t>David Wenzel</t>
  </si>
  <si>
    <t>Janine Kaitanek</t>
  </si>
  <si>
    <t>Moray Saunderson</t>
  </si>
  <si>
    <t>Sarah Parsons</t>
  </si>
  <si>
    <t>Stephen Waterhouse</t>
  </si>
  <si>
    <t>Erzsebet Nagy</t>
  </si>
  <si>
    <t>Kathryn Hale</t>
  </si>
  <si>
    <t>Katie Chart</t>
  </si>
  <si>
    <t>Ann White</t>
  </si>
  <si>
    <t>Fatima Praulins</t>
  </si>
  <si>
    <t>Alison allsopp</t>
  </si>
  <si>
    <t>Trevor Peters</t>
  </si>
  <si>
    <t>David Christensen</t>
  </si>
  <si>
    <t>c/o Agent C/O Agent</t>
  </si>
  <si>
    <t>Gordon Sullivan</t>
  </si>
  <si>
    <t>Andrea Wallwork</t>
  </si>
  <si>
    <t>Kieron Hegde</t>
  </si>
  <si>
    <t>Trevor Leonard</t>
  </si>
  <si>
    <t>Rob Eggers</t>
  </si>
  <si>
    <t>David Redman</t>
  </si>
  <si>
    <t>Andrew Garrood</t>
  </si>
  <si>
    <t>Melanie Holliker</t>
  </si>
  <si>
    <t>Katrina Nielsen</t>
  </si>
  <si>
    <t>haulwen shaw</t>
  </si>
  <si>
    <t>Barnaby Holliker</t>
  </si>
  <si>
    <t>A Beresford</t>
  </si>
  <si>
    <t>Tina DuPont</t>
  </si>
  <si>
    <t>Emma Forward</t>
  </si>
  <si>
    <t>Jenny Brown</t>
  </si>
  <si>
    <t>Margaret Purchase</t>
  </si>
  <si>
    <t>Roger Smith</t>
  </si>
  <si>
    <t>Michael Stephens</t>
  </si>
  <si>
    <t>Beverley Bell</t>
  </si>
  <si>
    <t>Robert Weir</t>
  </si>
  <si>
    <t>trevor jones</t>
  </si>
  <si>
    <t>Susan Pullinger</t>
  </si>
  <si>
    <t>c/o Agent c/o Agent</t>
  </si>
  <si>
    <t>Thady Gormally</t>
  </si>
  <si>
    <t>Lisa Lowe</t>
  </si>
  <si>
    <t>Nikki Mulcahy</t>
  </si>
  <si>
    <t>Andrew Bennett</t>
  </si>
  <si>
    <t>Edward Owens</t>
  </si>
  <si>
    <t>Nigel Elms</t>
  </si>
  <si>
    <t>Elizabeth Bellis</t>
  </si>
  <si>
    <t>Francis Vernon</t>
  </si>
  <si>
    <t>Kevin Potter</t>
  </si>
  <si>
    <t>Pauline Box</t>
  </si>
  <si>
    <t>Clara MOLINARI</t>
  </si>
  <si>
    <t>Lesley Wilding</t>
  </si>
  <si>
    <t>Christine Grant</t>
  </si>
  <si>
    <t>Peter Buckley</t>
  </si>
  <si>
    <t>Denis Weller</t>
  </si>
  <si>
    <t>John Whale</t>
  </si>
  <si>
    <t>S Bowden</t>
  </si>
  <si>
    <t>Anne Hyde</t>
  </si>
  <si>
    <t>Louise Thorpe</t>
  </si>
  <si>
    <t>Gillian Brazier</t>
  </si>
  <si>
    <t>Russ Dopson</t>
  </si>
  <si>
    <t>Shelley Little</t>
  </si>
  <si>
    <t>Julie Wallace</t>
  </si>
  <si>
    <t>Paul Chuter</t>
  </si>
  <si>
    <t>William Mulcahy</t>
  </si>
  <si>
    <t>Jeffrey King</t>
  </si>
  <si>
    <t>Evie Mulcahy</t>
  </si>
  <si>
    <t>Georgina Tetley</t>
  </si>
  <si>
    <t>Lawrie Hudson</t>
  </si>
  <si>
    <t>Barbara Dopson</t>
  </si>
  <si>
    <t>Roger Nash</t>
  </si>
  <si>
    <t>Jennie Ling</t>
  </si>
  <si>
    <t>Josie Ling</t>
  </si>
  <si>
    <t>Amy Pais</t>
  </si>
  <si>
    <t>Emma Hitt</t>
  </si>
  <si>
    <t>Ola Blach</t>
  </si>
  <si>
    <t>Laura Champion</t>
  </si>
  <si>
    <t>Roland Allen</t>
  </si>
  <si>
    <t>Christopher Wheeler</t>
  </si>
  <si>
    <t>David Tetley</t>
  </si>
  <si>
    <t>Warren Livermore</t>
  </si>
  <si>
    <t>Elaine Greenaway</t>
  </si>
  <si>
    <t>Jonathan Earl</t>
  </si>
  <si>
    <t>Colette Cohen</t>
  </si>
  <si>
    <t>Helen Earl</t>
  </si>
  <si>
    <t>Linda Jones</t>
  </si>
  <si>
    <t>Elaine Gorton</t>
  </si>
  <si>
    <t>Simon du Plessis</t>
  </si>
  <si>
    <t>Rebecca Bryant</t>
  </si>
  <si>
    <t>Vicky Nice</t>
  </si>
  <si>
    <t>Steven Weeks</t>
  </si>
  <si>
    <t>Richard Atkins</t>
  </si>
  <si>
    <t>Edward Nice</t>
  </si>
  <si>
    <t>Chris Henson</t>
  </si>
  <si>
    <t>Ian Warrington</t>
  </si>
  <si>
    <t>Kevin Wright</t>
  </si>
  <si>
    <t>Liz Pickering</t>
  </si>
  <si>
    <t>Stephen Keogh</t>
  </si>
  <si>
    <t>Sandgate Henfield Developments Ltd</t>
  </si>
  <si>
    <t>David Gardner</t>
  </si>
  <si>
    <t>Matthew Chart</t>
  </si>
  <si>
    <t>Didi Wood</t>
  </si>
  <si>
    <t>Frank Hollis</t>
  </si>
  <si>
    <t>Geoff Phillips</t>
  </si>
  <si>
    <t>Jackie Phillips</t>
  </si>
  <si>
    <t>M and Mr A Watts</t>
  </si>
  <si>
    <t>Richard Rosenfeld</t>
  </si>
  <si>
    <t>Andrew Nietschke</t>
  </si>
  <si>
    <t>Teresa Delgrosso</t>
  </si>
  <si>
    <t>David Evans</t>
  </si>
  <si>
    <t>Hazel Roxby</t>
  </si>
  <si>
    <t>Anthony Holden</t>
  </si>
  <si>
    <t>Jonny Ordidge</t>
  </si>
  <si>
    <t>Nicola Simpson</t>
  </si>
  <si>
    <t>Sheila White</t>
  </si>
  <si>
    <t>Dio Freitas</t>
  </si>
  <si>
    <t>Janet Campbell</t>
  </si>
  <si>
    <t>Leanne Bannister</t>
  </si>
  <si>
    <t>Carla King</t>
  </si>
  <si>
    <t>Lisa Glenwright</t>
  </si>
  <si>
    <t>John Pastars</t>
  </si>
  <si>
    <t>Colin McMahon</t>
  </si>
  <si>
    <t>Helen Martin</t>
  </si>
  <si>
    <t>National Gas Transmission</t>
  </si>
  <si>
    <t>Tony Struthers</t>
  </si>
  <si>
    <t>National Grid Electricity Transmission</t>
  </si>
  <si>
    <t>Jerry Hooper</t>
  </si>
  <si>
    <t>Eric Bonner</t>
  </si>
  <si>
    <t>Sharon Hague</t>
  </si>
  <si>
    <t>Lynne Angela Biggs</t>
  </si>
  <si>
    <t>Maureen Mcphillips</t>
  </si>
  <si>
    <t>James Lench</t>
  </si>
  <si>
    <t>Andrea Shepherd</t>
  </si>
  <si>
    <t>Terence Clare</t>
  </si>
  <si>
    <t>william bell</t>
  </si>
  <si>
    <t>Sean John Teatum</t>
  </si>
  <si>
    <t>Jenny HUTCHINGS</t>
  </si>
  <si>
    <t>Mike Reeves</t>
  </si>
  <si>
    <t>Fenella Maitland-smith</t>
  </si>
  <si>
    <t>Robin Tanous</t>
  </si>
  <si>
    <t>Paul Spurgeon</t>
  </si>
  <si>
    <t>A Eland</t>
  </si>
  <si>
    <t>Tim Hawkins</t>
  </si>
  <si>
    <t>Fraser Campbell</t>
  </si>
  <si>
    <t>David Alcock</t>
  </si>
  <si>
    <t>Barbara Buchanan</t>
  </si>
  <si>
    <t>Sue Strudwick</t>
  </si>
  <si>
    <t>Graham Sharp</t>
  </si>
  <si>
    <t>Sandra Santos</t>
  </si>
  <si>
    <t>George Sallows</t>
  </si>
  <si>
    <t>S Joyce and M O'Neill</t>
  </si>
  <si>
    <t>Corinne Steer</t>
  </si>
  <si>
    <t>Joe Fowler</t>
  </si>
  <si>
    <t>Dave Chard</t>
  </si>
  <si>
    <t>Clive Thompson</t>
  </si>
  <si>
    <t>John Mildred</t>
  </si>
  <si>
    <t>Sue Chard</t>
  </si>
  <si>
    <t>Paul Stubbington</t>
  </si>
  <si>
    <t>Alan Ladd</t>
  </si>
  <si>
    <t>Peter Arney</t>
  </si>
  <si>
    <t>Vivien Sallows</t>
  </si>
  <si>
    <t>Carolyn Watson</t>
  </si>
  <si>
    <t>Charles Cooke</t>
  </si>
  <si>
    <t>Penny Hardaker</t>
  </si>
  <si>
    <t>Jan Holbrook</t>
  </si>
  <si>
    <t>Miah Bristow</t>
  </si>
  <si>
    <t>Linda Baker</t>
  </si>
  <si>
    <t>Dan Bristow</t>
  </si>
  <si>
    <t>Cindy Bristow</t>
  </si>
  <si>
    <t>Kai Bristow</t>
  </si>
  <si>
    <t>David Hide</t>
  </si>
  <si>
    <t>Katrina Gadsby-Clifford</t>
  </si>
  <si>
    <t>Guy Claxton</t>
  </si>
  <si>
    <t>Joanna Hall</t>
  </si>
  <si>
    <t>Lisa James</t>
  </si>
  <si>
    <t>Chris Holland</t>
  </si>
  <si>
    <t>VALERIE HILL</t>
  </si>
  <si>
    <t>Stephanie Page</t>
  </si>
  <si>
    <t>Natalie Felgate</t>
  </si>
  <si>
    <t>linda truelove</t>
  </si>
  <si>
    <t>Robert Bowden</t>
  </si>
  <si>
    <t>Laura Hamlin</t>
  </si>
  <si>
    <t>Samantha Martin</t>
  </si>
  <si>
    <t>Dean Martin</t>
  </si>
  <si>
    <t>Molly Flynn</t>
  </si>
  <si>
    <t>Sam Songhurst</t>
  </si>
  <si>
    <t>Charlie Flynn</t>
  </si>
  <si>
    <t>Helen McKenna</t>
  </si>
  <si>
    <t>Henry Coltart</t>
  </si>
  <si>
    <t>Nicola Funnell</t>
  </si>
  <si>
    <t>Siobhan hunter</t>
  </si>
  <si>
    <t>Johanna Hamilton</t>
  </si>
  <si>
    <t>Diane Page</t>
  </si>
  <si>
    <t>Nick Daley</t>
  </si>
  <si>
    <t>Ian Walker</t>
  </si>
  <si>
    <t>Martin Flexman</t>
  </si>
  <si>
    <t>Tom Holman</t>
  </si>
  <si>
    <t>Huw James</t>
  </si>
  <si>
    <t>Philip Stirups</t>
  </si>
  <si>
    <t>JOHN LUKE</t>
  </si>
  <si>
    <t>Matt Smith</t>
  </si>
  <si>
    <t>Henry Prager</t>
  </si>
  <si>
    <t>Sam Oliver</t>
  </si>
  <si>
    <t>Phillip Lucas</t>
  </si>
  <si>
    <t>Jennifer Thomas</t>
  </si>
  <si>
    <t>Chris Barker</t>
  </si>
  <si>
    <t>Anthony Ballam</t>
  </si>
  <si>
    <t>Sharon Ballam</t>
  </si>
  <si>
    <t>David Dunsdon</t>
  </si>
  <si>
    <t>Phil Chalk</t>
  </si>
  <si>
    <t>Elizabeth Cruttenden</t>
  </si>
  <si>
    <t>Marilyn Vinall</t>
  </si>
  <si>
    <t>Tessa Starmer</t>
  </si>
  <si>
    <t>Teresa Light</t>
  </si>
  <si>
    <t>Debra Higginbotham</t>
  </si>
  <si>
    <t>Ian Long</t>
  </si>
  <si>
    <t>Louise Hudspith</t>
  </si>
  <si>
    <t>Dan Holmes</t>
  </si>
  <si>
    <t>Aidan Zeall</t>
  </si>
  <si>
    <t>molly parrott</t>
  </si>
  <si>
    <t>ANNA HELPS</t>
  </si>
  <si>
    <t>Molly Craven</t>
  </si>
  <si>
    <t>Brian O'Connor</t>
  </si>
  <si>
    <t>Penny Shoubridge</t>
  </si>
  <si>
    <t>Peter Knox</t>
  </si>
  <si>
    <t>Elizabeth Barlow-Taylor</t>
  </si>
  <si>
    <t>Nigel Parkin</t>
  </si>
  <si>
    <t>Eloise Parkin</t>
  </si>
  <si>
    <t>Lynda Mulcahy</t>
  </si>
  <si>
    <t>Eva Glaeser</t>
  </si>
  <si>
    <t>Erica Haddon</t>
  </si>
  <si>
    <t>Mark Button</t>
  </si>
  <si>
    <t>Gerard Barlow-Taylor</t>
  </si>
  <si>
    <t>Emily Anderson</t>
  </si>
  <si>
    <t>Brenda Barlow-Taylor</t>
  </si>
  <si>
    <t>Peter Briscoe</t>
  </si>
  <si>
    <t>David Purcell</t>
  </si>
  <si>
    <t>Robin Hepworth</t>
  </si>
  <si>
    <t>Anna Rabone</t>
  </si>
  <si>
    <t>Sally Jennings</t>
  </si>
  <si>
    <t>Robert Kind</t>
  </si>
  <si>
    <t>Richard Hurley</t>
  </si>
  <si>
    <t>Fiona Linfield</t>
  </si>
  <si>
    <t>Dave Buczynskyj</t>
  </si>
  <si>
    <t>Frank Bull</t>
  </si>
  <si>
    <t>Sharon Rance</t>
  </si>
  <si>
    <t>Paul Funnell</t>
  </si>
  <si>
    <t>Hannah Evans</t>
  </si>
  <si>
    <t>Andrew Goodman</t>
  </si>
  <si>
    <t>Jennifer Davies</t>
  </si>
  <si>
    <t>a strudley</t>
  </si>
  <si>
    <t>Suzanne Kearnon</t>
  </si>
  <si>
    <t>Natasha Styles</t>
  </si>
  <si>
    <t>Nicola Byfield</t>
  </si>
  <si>
    <t>Melvyn Courtney</t>
  </si>
  <si>
    <t>Linda Latham</t>
  </si>
  <si>
    <t>Keith Latham</t>
  </si>
  <si>
    <t>Henry Smith MP</t>
  </si>
  <si>
    <t>Jo Edwards</t>
  </si>
  <si>
    <t>John Reynolds</t>
  </si>
  <si>
    <t>Ann Rosemary Humphreys</t>
  </si>
  <si>
    <t>Barry and Hazel Barnes</t>
  </si>
  <si>
    <t>Kevin Steere</t>
  </si>
  <si>
    <t>Gillian Carrell</t>
  </si>
  <si>
    <t>Peter Cochran</t>
  </si>
  <si>
    <t>Viv Moore</t>
  </si>
  <si>
    <t>Andrew Fulkes</t>
  </si>
  <si>
    <t>Robert Smith</t>
  </si>
  <si>
    <t>Steven Watson</t>
  </si>
  <si>
    <t>Debbie Vernon-Jones</t>
  </si>
  <si>
    <t>john Mace</t>
  </si>
  <si>
    <t>Pamela Hopper</t>
  </si>
  <si>
    <t>David Meadows</t>
  </si>
  <si>
    <t>Mary Holford-Walker</t>
  </si>
  <si>
    <t>David Gilbert</t>
  </si>
  <si>
    <t>Gillian Adams</t>
  </si>
  <si>
    <t>Joseph Adams</t>
  </si>
  <si>
    <t>darren sellwood</t>
  </si>
  <si>
    <t>John Marshall</t>
  </si>
  <si>
    <t>Mark Bensusan</t>
  </si>
  <si>
    <t>GRAHAM POOLEY</t>
  </si>
  <si>
    <t>Terrence Doggett</t>
  </si>
  <si>
    <t>Sue Gilbert</t>
  </si>
  <si>
    <t>claire west</t>
  </si>
  <si>
    <t>Stephen Hayes</t>
  </si>
  <si>
    <t>Donna Wakeham</t>
  </si>
  <si>
    <t>Jacqui Anderson</t>
  </si>
  <si>
    <t>Jonathan Marshall</t>
  </si>
  <si>
    <t>Russell Jacob</t>
  </si>
  <si>
    <t>Alex Elvey</t>
  </si>
  <si>
    <t>Garry Downie</t>
  </si>
  <si>
    <t>Kevin Jones</t>
  </si>
  <si>
    <t>Sue Mills</t>
  </si>
  <si>
    <t>Cameron Mathieson</t>
  </si>
  <si>
    <t>Helena Bieganski</t>
  </si>
  <si>
    <t>Gary Brazier</t>
  </si>
  <si>
    <t>Madeleine Mills</t>
  </si>
  <si>
    <t>Jennifer Spice</t>
  </si>
  <si>
    <t>Moya Summers</t>
  </si>
  <si>
    <t>Colin Trigg</t>
  </si>
  <si>
    <t>Sandra O’Donnell</t>
  </si>
  <si>
    <t>Craig Parlanti</t>
  </si>
  <si>
    <t>Annie Simms</t>
  </si>
  <si>
    <t>Nicholas Parrott</t>
  </si>
  <si>
    <t>Siobhan Reynolds</t>
  </si>
  <si>
    <t>geoff tily</t>
  </si>
  <si>
    <t>Vicky Tyler</t>
  </si>
  <si>
    <t>Sandra Sheehan</t>
  </si>
  <si>
    <t>Alan Dunn</t>
  </si>
  <si>
    <t>Richard Oram</t>
  </si>
  <si>
    <t>Malcolm McLean</t>
  </si>
  <si>
    <t>Steven Ollerenshaw</t>
  </si>
  <si>
    <t>Tom Davies</t>
  </si>
  <si>
    <t>Katie Lamb</t>
  </si>
  <si>
    <t>Janice Dunn</t>
  </si>
  <si>
    <t>Sue Cailes</t>
  </si>
  <si>
    <t>Anna Redman</t>
  </si>
  <si>
    <t>Chris Lyons</t>
  </si>
  <si>
    <t>Rhoda Hatton</t>
  </si>
  <si>
    <t>Deborah Doggett</t>
  </si>
  <si>
    <t>Graeme Cailes</t>
  </si>
  <si>
    <t>William Hay</t>
  </si>
  <si>
    <t>Christopher Wardrop</t>
  </si>
  <si>
    <t>gavin dray</t>
  </si>
  <si>
    <t>KJ Davis</t>
  </si>
  <si>
    <t>Stuart Oldroyd</t>
  </si>
  <si>
    <t>Kevin Neylon</t>
  </si>
  <si>
    <t>Jo Strutt</t>
  </si>
  <si>
    <t>Ryan Page</t>
  </si>
  <si>
    <t>Hamish Robbie</t>
  </si>
  <si>
    <t>JOHN BARNES</t>
  </si>
  <si>
    <t>Liz Webber</t>
  </si>
  <si>
    <t>Michael Lunn</t>
  </si>
  <si>
    <t>Victoria dunnett</t>
  </si>
  <si>
    <t>Wendy Townend</t>
  </si>
  <si>
    <t>Ghader Mousavi-Ashraf</t>
  </si>
  <si>
    <t>Lorne Cox</t>
  </si>
  <si>
    <t>Ben Hayes</t>
  </si>
  <si>
    <t>John Vaughan</t>
  </si>
  <si>
    <t>Mark Gee</t>
  </si>
  <si>
    <t>Michelle Baillie</t>
  </si>
  <si>
    <t>Ann MacGregor</t>
  </si>
  <si>
    <t>Glen Baillie</t>
  </si>
  <si>
    <t>Patrick Mumford</t>
  </si>
  <si>
    <t>Richard Paterson</t>
  </si>
  <si>
    <t>HAZEL PUDE</t>
  </si>
  <si>
    <t>W. James Phillips</t>
  </si>
  <si>
    <t>Andrew Rutherford</t>
  </si>
  <si>
    <t>Mark Behrendt</t>
  </si>
  <si>
    <t>Helen Rodriguez</t>
  </si>
  <si>
    <t>Lee Dunn</t>
  </si>
  <si>
    <t>Lee Gorton</t>
  </si>
  <si>
    <t>Malcolm Linfield</t>
  </si>
  <si>
    <t>Jarrod Furlonger</t>
  </si>
  <si>
    <t>Russell Dewhurst</t>
  </si>
  <si>
    <t>Jo Wilson</t>
  </si>
  <si>
    <t>Corrine Steer</t>
  </si>
  <si>
    <t>Vernon Davies</t>
  </si>
  <si>
    <t>Mark Jackson</t>
  </si>
  <si>
    <t>SUSAN Luke</t>
  </si>
  <si>
    <t>Dawn Allum</t>
  </si>
  <si>
    <t>Andrea May</t>
  </si>
  <si>
    <t>Nigel Ratcliffe</t>
  </si>
  <si>
    <t>Jillian Wallis</t>
  </si>
  <si>
    <t>Ivor Davis</t>
  </si>
  <si>
    <t>Julie Jones</t>
  </si>
  <si>
    <t>Andrew George</t>
  </si>
  <si>
    <t>James MORRISSEY</t>
  </si>
  <si>
    <t>Brian Wilkinson</t>
  </si>
  <si>
    <t>Pauline Crumbie</t>
  </si>
  <si>
    <t>Ginny George</t>
  </si>
  <si>
    <t>Brett de Bank</t>
  </si>
  <si>
    <t>Stephen OCallaghan</t>
  </si>
  <si>
    <t>Maureen Monnery</t>
  </si>
  <si>
    <t>Teresa jambur</t>
  </si>
  <si>
    <t>Danny Wootton</t>
  </si>
  <si>
    <t>Brian Snell</t>
  </si>
  <si>
    <t>Sam Cheesman</t>
  </si>
  <si>
    <t>Amanda Gray</t>
  </si>
  <si>
    <t>Stephen Chalkley</t>
  </si>
  <si>
    <t>Owen Davis</t>
  </si>
  <si>
    <t>Nicholas Hodges</t>
  </si>
  <si>
    <t>Jo Boorsma</t>
  </si>
  <si>
    <t>Emma Budgen</t>
  </si>
  <si>
    <t>Mark Feltham</t>
  </si>
  <si>
    <t>Mark White</t>
  </si>
  <si>
    <t>Iain Dickson</t>
  </si>
  <si>
    <t>Zoe Snell</t>
  </si>
  <si>
    <t>Ann Anderson</t>
  </si>
  <si>
    <t>Nicholas Sharpin</t>
  </si>
  <si>
    <t>Tatiana Milne-Skillman</t>
  </si>
  <si>
    <t>Emily Loosley</t>
  </si>
  <si>
    <t>Rebecca Wilkes</t>
  </si>
  <si>
    <t>Toby Case</t>
  </si>
  <si>
    <t>Refer to Company Name Refer to Company Name</t>
  </si>
  <si>
    <t>Jean Cooper</t>
  </si>
  <si>
    <t>Emma Hawkes</t>
  </si>
  <si>
    <t>Ziyad Thomas</t>
  </si>
  <si>
    <t>Catherine Davis</t>
  </si>
  <si>
    <t>Shona Graves</t>
  </si>
  <si>
    <t>Joe Cheeseman</t>
  </si>
  <si>
    <t>Diane King</t>
  </si>
  <si>
    <t>Jeremy Quin</t>
  </si>
  <si>
    <t>David Leach</t>
  </si>
  <si>
    <t>Will Adams 1</t>
  </si>
  <si>
    <t>Camille Hill</t>
  </si>
  <si>
    <t>Will Adams 2</t>
  </si>
  <si>
    <t>John Byng</t>
  </si>
  <si>
    <t>Will Adams 3</t>
  </si>
  <si>
    <t>Alison Cornell</t>
  </si>
  <si>
    <t>Joe Cooper</t>
  </si>
  <si>
    <t>Harriet Henrick</t>
  </si>
  <si>
    <t>Gemma Leach</t>
  </si>
  <si>
    <t>john midgley</t>
  </si>
  <si>
    <t>john giggins</t>
  </si>
  <si>
    <t>H Smith</t>
  </si>
  <si>
    <t>Susan Flett</t>
  </si>
  <si>
    <t>Dan Verbeeten</t>
  </si>
  <si>
    <t>Rachel McAlonan</t>
  </si>
  <si>
    <t>Lauren Hansing</t>
  </si>
  <si>
    <t>Raymond Smith</t>
  </si>
  <si>
    <t>Nicky Wood</t>
  </si>
  <si>
    <t>Atilla Kurtulus</t>
  </si>
  <si>
    <t>Jamie Vaughan</t>
  </si>
  <si>
    <t>Claire Maye</t>
  </si>
  <si>
    <t>Horsham Golf</t>
  </si>
  <si>
    <t>Judith Brown</t>
  </si>
  <si>
    <t>Hannah Kate Mitchenall</t>
  </si>
  <si>
    <t>Emma Challenger</t>
  </si>
  <si>
    <t>Daniela Scialo-Page</t>
  </si>
  <si>
    <t>Patricia Chapman</t>
  </si>
  <si>
    <t>Beverly Nobbs</t>
  </si>
  <si>
    <t>david hingamp</t>
  </si>
  <si>
    <t>Peter Rainier</t>
  </si>
  <si>
    <t>Wendy Dias</t>
  </si>
  <si>
    <t>Michael Priaulx</t>
  </si>
  <si>
    <t>Frances Skam</t>
  </si>
  <si>
    <t>Peter Freeman</t>
  </si>
  <si>
    <t>Jacqui Elsden</t>
  </si>
  <si>
    <t>Richard French</t>
  </si>
  <si>
    <t>Robert Chubb</t>
  </si>
  <si>
    <t>Bridget Fox</t>
  </si>
  <si>
    <t>jackie webb</t>
  </si>
  <si>
    <t>Bella Hingamp</t>
  </si>
  <si>
    <t>Geoffrey Clark</t>
  </si>
  <si>
    <t>Paul McGoldrick</t>
  </si>
  <si>
    <t>Dean Fisher</t>
  </si>
  <si>
    <t>Claire Brooks</t>
  </si>
  <si>
    <t>Katie Spindler</t>
  </si>
  <si>
    <t>Colin Graham</t>
  </si>
  <si>
    <t>Suzanne Elizabeth Wilks</t>
  </si>
  <si>
    <t>Stephen Pike</t>
  </si>
  <si>
    <t>Jenny Frost</t>
  </si>
  <si>
    <t>Peter Hooton</t>
  </si>
  <si>
    <t>Richard Cordy</t>
  </si>
  <si>
    <t>Lee Scott</t>
  </si>
  <si>
    <t>Andrew Griffith</t>
  </si>
  <si>
    <t>Joyce Cross</t>
  </si>
  <si>
    <t>Liz McGoldrick</t>
  </si>
  <si>
    <t>Kathryn Rose</t>
  </si>
  <si>
    <t>Joel Davis</t>
  </si>
  <si>
    <t>Emma Bloomfield</t>
  </si>
  <si>
    <t>Joseph Wood</t>
  </si>
  <si>
    <t>Jessica Martin</t>
  </si>
  <si>
    <t>bruce tompson</t>
  </si>
  <si>
    <t>Sarah Hooton</t>
  </si>
  <si>
    <t>sidney john Richardson</t>
  </si>
  <si>
    <t>Richard Davidge</t>
  </si>
  <si>
    <t>Elliott Fielding</t>
  </si>
  <si>
    <t>FIONA CHRISTER</t>
  </si>
  <si>
    <t>Lynda Sample</t>
  </si>
  <si>
    <t>Tracey Chaplin</t>
  </si>
  <si>
    <t>Kathleen Webb</t>
  </si>
  <si>
    <t>Kathy Bennett</t>
  </si>
  <si>
    <t>Denise Buyuk</t>
  </si>
  <si>
    <t>Simon Wickenden</t>
  </si>
  <si>
    <t>William McGoldrick</t>
  </si>
  <si>
    <t>Federico Piccinno</t>
  </si>
  <si>
    <t>mark webb</t>
  </si>
  <si>
    <t>Alexander Cleeve</t>
  </si>
  <si>
    <t>L Scott</t>
  </si>
  <si>
    <t>Thomas Cockayne</t>
  </si>
  <si>
    <t>Charlotte Ascoli</t>
  </si>
  <si>
    <t>Emma Beard</t>
  </si>
  <si>
    <t>Michael Skam</t>
  </si>
  <si>
    <t>Sara Capone</t>
  </si>
  <si>
    <t>Suzanne Chase</t>
  </si>
  <si>
    <t>Simon Burns</t>
  </si>
  <si>
    <t>Andrew Towner</t>
  </si>
  <si>
    <t>Nicola Staff</t>
  </si>
  <si>
    <t>Lisa Scott</t>
  </si>
  <si>
    <t>Patrick Cox</t>
  </si>
  <si>
    <t>Victoria McKenzie Hall</t>
  </si>
  <si>
    <t>JOHN STONOR</t>
  </si>
  <si>
    <t>Simon Spindler</t>
  </si>
  <si>
    <t>Kevin Lawler</t>
  </si>
  <si>
    <t>Murray Hughes</t>
  </si>
  <si>
    <t>Jane Binmore</t>
  </si>
  <si>
    <t>Joanne Barr</t>
  </si>
  <si>
    <t>John Webber</t>
  </si>
  <si>
    <t>Dawn Freeman</t>
  </si>
  <si>
    <t>Claudia Fisher</t>
  </si>
  <si>
    <t>Nicholas Flint</t>
  </si>
  <si>
    <t>Esther Brown</t>
  </si>
  <si>
    <t>Andrew Shiner</t>
  </si>
  <si>
    <t>Joanne Shiner</t>
  </si>
  <si>
    <t>N C 'Fris' Friswell</t>
  </si>
  <si>
    <t>David Brown</t>
  </si>
  <si>
    <t>Malcolm True</t>
  </si>
  <si>
    <t>Margaret True</t>
  </si>
  <si>
    <t>Brenda Holman</t>
  </si>
  <si>
    <t>paul Bubb</t>
  </si>
  <si>
    <t>David Tidey</t>
  </si>
  <si>
    <t>Jackie Capstick</t>
  </si>
  <si>
    <t>norman capstick</t>
  </si>
  <si>
    <t>Laura Brook</t>
  </si>
  <si>
    <t>Diane Russell</t>
  </si>
  <si>
    <t>Ashley Brooks</t>
  </si>
  <si>
    <t>Philip Tapsfield</t>
  </si>
  <si>
    <t>Lucinda Edwards</t>
  </si>
  <si>
    <t>Owen Richards</t>
  </si>
  <si>
    <t>Dawn Langston</t>
  </si>
  <si>
    <t>Patricia Keane</t>
  </si>
  <si>
    <t>Julian Trumper</t>
  </si>
  <si>
    <t>Dharmaraj Cherodian</t>
  </si>
  <si>
    <t>Mary Paul</t>
  </si>
  <si>
    <t>Karen hedges</t>
  </si>
  <si>
    <t>Bev Clayden</t>
  </si>
  <si>
    <t>Colin Smith</t>
  </si>
  <si>
    <t>Annabel Helm</t>
  </si>
  <si>
    <t>John Liddle</t>
  </si>
  <si>
    <t>Sally Ostrer</t>
  </si>
  <si>
    <t>David Young</t>
  </si>
  <si>
    <t>Barry Dickinson</t>
  </si>
  <si>
    <t>Gregory Burt</t>
  </si>
  <si>
    <t>Justin Tyler</t>
  </si>
  <si>
    <t>Joseph Paton</t>
  </si>
  <si>
    <t>Sue Middleton</t>
  </si>
  <si>
    <t>Michael Middleton</t>
  </si>
  <si>
    <t>Peter Temple-Smithson</t>
  </si>
  <si>
    <t>Susan Temple-Smithson</t>
  </si>
  <si>
    <t>Tracey Paton</t>
  </si>
  <si>
    <t>Lee English</t>
  </si>
  <si>
    <t>Chris Leyland</t>
  </si>
  <si>
    <t>Julie Ball</t>
  </si>
  <si>
    <t>Zoe Savill</t>
  </si>
  <si>
    <t>Graham Goodwin</t>
  </si>
  <si>
    <t>Joseph Rush</t>
  </si>
  <si>
    <t>Melanie Barnhurst</t>
  </si>
  <si>
    <t>Julia Hayes</t>
  </si>
  <si>
    <t>Peter Alis</t>
  </si>
  <si>
    <t>Samantha Alis</t>
  </si>
  <si>
    <t>Caroline Alis</t>
  </si>
  <si>
    <t>Clare Williams</t>
  </si>
  <si>
    <t>Roland Davies</t>
  </si>
  <si>
    <t>Michael Hills</t>
  </si>
  <si>
    <t>Beverly Francis-Hills</t>
  </si>
  <si>
    <t>Christopher Warren</t>
  </si>
  <si>
    <t>Hilary Cockroft</t>
  </si>
  <si>
    <t>Barbara Carroll</t>
  </si>
  <si>
    <t>Bartholomew Carroll</t>
  </si>
  <si>
    <t>George Flett</t>
  </si>
  <si>
    <t>Vanessa Kane</t>
  </si>
  <si>
    <t>Brian Tearle</t>
  </si>
  <si>
    <t>Robert Morbin</t>
  </si>
  <si>
    <t>Sarah Norman</t>
  </si>
  <si>
    <t>Barry Goldman</t>
  </si>
  <si>
    <t>Emma Beckford</t>
  </si>
  <si>
    <t>Peter Langcake</t>
  </si>
  <si>
    <t>Kevin Owen</t>
  </si>
  <si>
    <t>Sara Doy</t>
  </si>
  <si>
    <t>Alan Byrne</t>
  </si>
  <si>
    <t>Luke Dickson</t>
  </si>
  <si>
    <t>Rebecca Horrocks</t>
  </si>
  <si>
    <t>Matthew Bender</t>
  </si>
  <si>
    <t>David Wilson</t>
  </si>
  <si>
    <t>Dean Shackel</t>
  </si>
  <si>
    <t>Stephen Sample</t>
  </si>
  <si>
    <t>Elaine Hunt</t>
  </si>
  <si>
    <t>Robert Davidson</t>
  </si>
  <si>
    <t>Michael Dearsley</t>
  </si>
  <si>
    <t>Jaqueline Tester</t>
  </si>
  <si>
    <t>Gary Peters</t>
  </si>
  <si>
    <t>John Jago</t>
  </si>
  <si>
    <t>Anthony Noel</t>
  </si>
  <si>
    <t>Myriam Fenton</t>
  </si>
  <si>
    <t>Jeremy Ormsby</t>
  </si>
  <si>
    <t>Josephine Woodhouse</t>
  </si>
  <si>
    <t>Rowena Fleming</t>
  </si>
  <si>
    <t>Stephen Sheppard</t>
  </si>
  <si>
    <t>Stephen Dale</t>
  </si>
  <si>
    <t>Richard Nimmo</t>
  </si>
  <si>
    <t>John Butler</t>
  </si>
  <si>
    <t>Ben Brooker</t>
  </si>
  <si>
    <t>Michael Belmonte</t>
  </si>
  <si>
    <t>Peter Smith</t>
  </si>
  <si>
    <t>Hilary Richards</t>
  </si>
  <si>
    <t>Philippa Banks</t>
  </si>
  <si>
    <t>John Smith</t>
  </si>
  <si>
    <t>Veronica Pearce</t>
  </si>
  <si>
    <t>Edward Ewart</t>
  </si>
  <si>
    <t>Susan Rice</t>
  </si>
  <si>
    <t>Stephen and Mrs J M C Grist</t>
  </si>
  <si>
    <t>Shirley Makepeace</t>
  </si>
  <si>
    <t>Richard Wilson</t>
  </si>
  <si>
    <t>Sean Coleman</t>
  </si>
  <si>
    <t>Roy Boulton</t>
  </si>
  <si>
    <t>Yvonne Boulton</t>
  </si>
  <si>
    <t>Louise Lister</t>
  </si>
  <si>
    <t>Peter Lister</t>
  </si>
  <si>
    <t>Lucy Morris</t>
  </si>
  <si>
    <t>Alice Roblin</t>
  </si>
  <si>
    <t>David Roblin</t>
  </si>
  <si>
    <t>Joanne and Martin Godden</t>
  </si>
  <si>
    <t>Simon Clavell-Bate</t>
  </si>
  <si>
    <t>Jai Sidhu</t>
  </si>
  <si>
    <t>Richard Johnston</t>
  </si>
  <si>
    <t>Denver Commercial LLP</t>
  </si>
  <si>
    <t>Karen Sinclair</t>
  </si>
  <si>
    <t>Suzanne Holloway</t>
  </si>
  <si>
    <t>BPH Plant Hire Ltd</t>
  </si>
  <si>
    <t>Nikolas Antoniou</t>
  </si>
  <si>
    <t>Julie Kapsalis</t>
  </si>
  <si>
    <t>Geoff France</t>
  </si>
  <si>
    <t>Hunter Group</t>
  </si>
  <si>
    <t>Plymouth Brethren Christian Church</t>
  </si>
  <si>
    <t>Olly Shaw</t>
  </si>
  <si>
    <t>Guy Harwood</t>
  </si>
  <si>
    <t>Andrew Longley</t>
  </si>
  <si>
    <t>G George</t>
  </si>
  <si>
    <t>Alison Reed</t>
  </si>
  <si>
    <t>NHS Property Services Ltd</t>
  </si>
  <si>
    <t>Janet Webber</t>
  </si>
  <si>
    <t>Robert &amp; Rosalind Willson</t>
  </si>
  <si>
    <t>Andrew Tunnicliffe</t>
  </si>
  <si>
    <t>Robert Rice</t>
  </si>
  <si>
    <t>Stumbleholme Farm</t>
  </si>
  <si>
    <t>Chris Baker</t>
  </si>
  <si>
    <t>Welbeck Strategic Land IV LLP</t>
  </si>
  <si>
    <t>Knepp Castle Estate</t>
  </si>
  <si>
    <t>Elizabeth Brigden</t>
  </si>
  <si>
    <t>Elivia Homes Ltd</t>
  </si>
  <si>
    <t>Wates Development Ltd</t>
  </si>
  <si>
    <t>Wates Developments Ltd &amp; Landowners (S Exwood, A Streeter and T Streeter)</t>
  </si>
  <si>
    <t>Dunmoore Group</t>
  </si>
  <si>
    <t>A2Dominion Group</t>
  </si>
  <si>
    <t>Jennifer Thomson</t>
  </si>
  <si>
    <t>Elizabeth Jordan</t>
  </si>
  <si>
    <t>Alan Strudley</t>
  </si>
  <si>
    <t>Craige Burden</t>
  </si>
  <si>
    <t>Laura Black</t>
  </si>
  <si>
    <t>Daniel Corcoran</t>
  </si>
  <si>
    <t>D Aziz</t>
  </si>
  <si>
    <t>Dawn Appleton</t>
  </si>
  <si>
    <t>Sajid Ali</t>
  </si>
  <si>
    <t>John Donaldson</t>
  </si>
  <si>
    <t>Laura Wadey</t>
  </si>
  <si>
    <t>Elizabeth Ide</t>
  </si>
  <si>
    <t>Josie GATLEY</t>
  </si>
  <si>
    <t>Ian Wadey</t>
  </si>
  <si>
    <t>Craig Hatton</t>
  </si>
  <si>
    <t>Elizabeth Roberts</t>
  </si>
  <si>
    <t>Justin Carrell</t>
  </si>
  <si>
    <t>Stuart Garnett</t>
  </si>
  <si>
    <t>West Sussex County Council Asset Management &amp; Estates Department</t>
  </si>
  <si>
    <t>Nikki Nicholson</t>
  </si>
  <si>
    <t>Matt Lewis</t>
  </si>
  <si>
    <t>Fay Goodson / Andrew Munton</t>
  </si>
  <si>
    <t>CBRE Ltd</t>
  </si>
  <si>
    <t>Verve Investments</t>
  </si>
  <si>
    <t>Erica Peck</t>
  </si>
  <si>
    <t>Jeremy Aitchison</t>
  </si>
  <si>
    <t>RH2 Property</t>
  </si>
  <si>
    <t>Harlequin New Homes Ltd</t>
  </si>
  <si>
    <t>Heidi Kelly</t>
  </si>
  <si>
    <t>J Bray</t>
  </si>
  <si>
    <t>Laura Jackson</t>
  </si>
  <si>
    <t>Oakendene Estate</t>
  </si>
  <si>
    <t>Bellway Homes and Crest Nicholson</t>
  </si>
  <si>
    <t>Granet Investments</t>
  </si>
  <si>
    <t>Philip Mills</t>
  </si>
  <si>
    <t>Josh Plant</t>
  </si>
  <si>
    <t>Bellway Homes Ltd</t>
  </si>
  <si>
    <t>Welbeck Strategic Land II LLP</t>
  </si>
  <si>
    <t>J Hawkins</t>
  </si>
  <si>
    <t>Brian Simmons</t>
  </si>
  <si>
    <t>Trustees HeathCommon</t>
  </si>
  <si>
    <t>Christs Hospital</t>
  </si>
  <si>
    <t>Wain Estates Ltd</t>
  </si>
  <si>
    <t>Barbara Walmsley</t>
  </si>
  <si>
    <t>Lisa Farr</t>
  </si>
  <si>
    <t>John Wolstenholme</t>
  </si>
  <si>
    <t>Neil Gatley</t>
  </si>
  <si>
    <t>Stonebond Properties (Guildford) Ltd</t>
  </si>
  <si>
    <t>Eloise Witty</t>
  </si>
  <si>
    <t>Jonathan Tate</t>
  </si>
  <si>
    <t>Lydia Grainger</t>
  </si>
  <si>
    <t>William Chambers</t>
  </si>
  <si>
    <t>Star Energy</t>
  </si>
  <si>
    <t>Coleman Family</t>
  </si>
  <si>
    <t>Lamb Properties</t>
  </si>
  <si>
    <t>James Owen</t>
  </si>
  <si>
    <t>English Rural</t>
  </si>
  <si>
    <t>Planning Policy and Housing Enabling</t>
  </si>
  <si>
    <t>Keith Roberts</t>
  </si>
  <si>
    <t>Claire Johnston</t>
  </si>
  <si>
    <t>Nigel Barber</t>
  </si>
  <si>
    <t>Rachael Hilton</t>
  </si>
  <si>
    <t>Jon Lambert</t>
  </si>
  <si>
    <t>Taylor Wimpey UK Ltd</t>
  </si>
  <si>
    <t>Taylor Wimpey UK Ltd, Devine Homes UK Ltd &amp; Diocese of Chichester</t>
  </si>
  <si>
    <t>Columbia Threadneedle Investments (CTI)</t>
  </si>
  <si>
    <t>Charlie Reynolds</t>
  </si>
  <si>
    <t>Richborough .</t>
  </si>
  <si>
    <t>Graftongate .</t>
  </si>
  <si>
    <t>Claire Tester</t>
  </si>
  <si>
    <t>Chichester Diocese</t>
  </si>
  <si>
    <t>Ben Spiers</t>
  </si>
  <si>
    <t>Gleeson Land</t>
  </si>
  <si>
    <t>Kay Clarke</t>
  </si>
  <si>
    <t>Rebecca Pearson</t>
  </si>
  <si>
    <t>Participate</t>
  </si>
  <si>
    <t>HA20: Warnham</t>
  </si>
  <si>
    <t>WRN1: South of Bell Road</t>
  </si>
  <si>
    <t>26: Gatwick Airport Safeguarding</t>
  </si>
  <si>
    <t>HA3: North West of Southwater</t>
  </si>
  <si>
    <t>HA2: West of Ifield</t>
  </si>
  <si>
    <t>HA21: West Chiltington</t>
  </si>
  <si>
    <t>WCH1: Hatches Estate</t>
  </si>
  <si>
    <t>WCH2: West of Smock Alley</t>
  </si>
  <si>
    <t>WCH3: East of Hatches House</t>
  </si>
  <si>
    <t>HA4: East of Billingshurst</t>
  </si>
  <si>
    <t>HA18: Storrington</t>
  </si>
  <si>
    <t>STO1: North of Melton Drive</t>
  </si>
  <si>
    <t>37: Housing Provision</t>
  </si>
  <si>
    <t>HA12: Partridge Green</t>
  </si>
  <si>
    <t>PG1: North of the Rosary</t>
  </si>
  <si>
    <t>HA17: Steyning</t>
  </si>
  <si>
    <t>STE1: Glebe Farm</t>
  </si>
  <si>
    <t>15: Settlement Coalescence</t>
  </si>
  <si>
    <t>HA9: Henfield</t>
  </si>
  <si>
    <t>HNF1: Sandgate Nurseries</t>
  </si>
  <si>
    <t>ASN1: Land East of Mousdell Close</t>
  </si>
  <si>
    <t>HA5: Ashington</t>
  </si>
  <si>
    <t>HA16: Small Dole</t>
  </si>
  <si>
    <t>SMD1: West of Shoreham Road</t>
  </si>
  <si>
    <t>9: Water Neutrality</t>
  </si>
  <si>
    <t>43: Gypsies and Travellers</t>
  </si>
  <si>
    <t>Chapter 1: Introduction</t>
  </si>
  <si>
    <t>Chapter 2: Planning Context</t>
  </si>
  <si>
    <t>Chapter 3: Spatial Vision and Objectives</t>
  </si>
  <si>
    <t>27: Inclusive Communities, etc.</t>
  </si>
  <si>
    <t>2: Development Hierarchy</t>
  </si>
  <si>
    <t>HA1: Strategic Site Development Principles</t>
  </si>
  <si>
    <t>HA15: Rusper</t>
  </si>
  <si>
    <t>RS1: Rusper Glebe</t>
  </si>
  <si>
    <t>RS2: North of East Street</t>
  </si>
  <si>
    <t>32: Conversion of Agricultural and Rural Buildings, etc.</t>
  </si>
  <si>
    <t>11: Environmental Protection</t>
  </si>
  <si>
    <t>STO2: Rock Road</t>
  </si>
  <si>
    <t>BGR1: South of Smugglers Lane</t>
  </si>
  <si>
    <t>BGR2: South of Muntham Drive</t>
  </si>
  <si>
    <t>HA6: Barns Green</t>
  </si>
  <si>
    <t>17: Green Infrastructure and Biodiversity</t>
  </si>
  <si>
    <t>24: Sustainable Transport</t>
  </si>
  <si>
    <t>HA10: Horsham</t>
  </si>
  <si>
    <t>HOR1: Hornbrook Farm</t>
  </si>
  <si>
    <t>39: Affordable Housing</t>
  </si>
  <si>
    <t>41: Rural Exception Homes</t>
  </si>
  <si>
    <t>10: Flooding</t>
  </si>
  <si>
    <t>23: Infrastructure Provision</t>
  </si>
  <si>
    <t>BRH1: South of Lower Broadbridge Farm</t>
  </si>
  <si>
    <t>HA7: Broadbridge Heath</t>
  </si>
  <si>
    <t>HOR2: Mercer Road</t>
  </si>
  <si>
    <t>HA14: Rudgwick and Bucks Green</t>
  </si>
  <si>
    <t>RD1: North of Guildford Road</t>
  </si>
  <si>
    <t>RD2: Former Pig Farm</t>
  </si>
  <si>
    <t>29: New Employment</t>
  </si>
  <si>
    <t>EM1 Land South of Star Road</t>
  </si>
  <si>
    <t>CW2: West of Cowfold, South of A272</t>
  </si>
  <si>
    <t>HA8: Cowfold</t>
  </si>
  <si>
    <t>5: Broadbridge Heath Quadrant</t>
  </si>
  <si>
    <t>6: Climate Change</t>
  </si>
  <si>
    <t>8: Sustainable Design and Construction</t>
  </si>
  <si>
    <t>18: Local Green Space</t>
  </si>
  <si>
    <t>19: Development Quality</t>
  </si>
  <si>
    <t>20: Development Principles</t>
  </si>
  <si>
    <t>28: Community Facilities, etc.</t>
  </si>
  <si>
    <t>PG2: North of the Rise</t>
  </si>
  <si>
    <t>PG3: Dustans Farm</t>
  </si>
  <si>
    <t>3: Settlement Expansion</t>
  </si>
  <si>
    <t>30: Enhancing Existing Employment</t>
  </si>
  <si>
    <t>HA13: Pulborough</t>
  </si>
  <si>
    <t>PLB1: Highfields</t>
  </si>
  <si>
    <t>13: Natural Environment and Landscape Character</t>
  </si>
  <si>
    <t>7: Appropriate Energy Use</t>
  </si>
  <si>
    <t>1: Sustainable Development</t>
  </si>
  <si>
    <t>16: Protected Landscapes</t>
  </si>
  <si>
    <t>12: Air Quality</t>
  </si>
  <si>
    <t>14: Countryside Protection</t>
  </si>
  <si>
    <t>25: Parking</t>
  </si>
  <si>
    <t>HA19: Thakeham</t>
  </si>
  <si>
    <t>TH1: North of High Bar Lane</t>
  </si>
  <si>
    <t>TH2: West of Stream House</t>
  </si>
  <si>
    <t>42: Retirement Housing and Specialist Care</t>
  </si>
  <si>
    <t>CW1: West of Cowfold, North of A272</t>
  </si>
  <si>
    <t>4: Horsham Town</t>
  </si>
  <si>
    <t>38: Meeting Local Housing Needs</t>
  </si>
  <si>
    <t>HA11: Lower Beeding</t>
  </si>
  <si>
    <t>LWB1: Glayde Farm</t>
  </si>
  <si>
    <t>BGR3: The Old School Site</t>
  </si>
  <si>
    <t>40: Improving Housing Standards, etc.</t>
  </si>
  <si>
    <t>EM2 West of Graylands Estate</t>
  </si>
  <si>
    <t>31: Rural Economic Development</t>
  </si>
  <si>
    <t>21: Heritage Assets and etc.</t>
  </si>
  <si>
    <t>33: Equestrian Development</t>
  </si>
  <si>
    <t>34: Tourism Facilities, etc.</t>
  </si>
  <si>
    <t>35: Town Centre Hierarchy, etc.</t>
  </si>
  <si>
    <t>44: Rural Workers Accommodation</t>
  </si>
  <si>
    <t>LWB2: Trinity Cottage</t>
  </si>
  <si>
    <t>LWB3: Cyder Farm</t>
  </si>
  <si>
    <t>46: Ancillary Accommodation</t>
  </si>
  <si>
    <t>EM4 Land South West of Hop Oast Roundabout</t>
  </si>
  <si>
    <t>EM3 Land at Broomers Hill Business Park</t>
  </si>
  <si>
    <t>Soundness</t>
  </si>
  <si>
    <t>Legal Compliance</t>
  </si>
  <si>
    <t>Chapter</t>
  </si>
  <si>
    <t>Topics</t>
  </si>
  <si>
    <t>Sound</t>
  </si>
  <si>
    <t>Unsound</t>
  </si>
  <si>
    <t>Does not comply</t>
  </si>
  <si>
    <t>Complies</t>
  </si>
  <si>
    <t>Not legally compliant</t>
  </si>
  <si>
    <t>Legally compliant</t>
  </si>
  <si>
    <t>Complies with the Duty to Cooperate</t>
  </si>
  <si>
    <t>Policy</t>
  </si>
  <si>
    <t>Site Allocation</t>
  </si>
  <si>
    <t>URL</t>
  </si>
  <si>
    <t>No Response</t>
  </si>
  <si>
    <t>https://strategicplanning.horsham.gov.uk/Regulation_19_Local_Plan/showUserAnswers?qid=9331459&amp;voteID=1194152</t>
  </si>
  <si>
    <t>https://strategicplanning.horsham.gov.uk/Regulation_19_Local_Plan/showUserAnswers?qid=9331459&amp;voteID=1194164</t>
  </si>
  <si>
    <t>Fay Goodson</t>
  </si>
  <si>
    <t>Stantec (Miss Poppy O'Flanagan)</t>
  </si>
  <si>
    <t>https://strategicplanning.horsham.gov.uk/Regulation_19_Local_Plan/showUserAnswers?qid=9331459&amp;voteid=1309494</t>
  </si>
  <si>
    <t>https://strategicplanning.horsham.gov.uk/Regulation_19_Local_Plan/showUserAnswers?qid=9331459&amp;voteid=1309513</t>
  </si>
  <si>
    <t>Jessica Boyle</t>
  </si>
  <si>
    <t>https://strategicplanning.horsham.gov.uk/Regulation_19_Local_Plan/showUserAnswers?qid=9331459&amp;voteid=1315574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</si>
</sst>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u/>
      <sz val="11"/>
      <color rgb="FF000000"/>
      <name val="Calibri"/>
      <family val="2"/>
    </font>
    <font>
      <b/>
      <sz val="11"/>
      <color rgb="FF000000"/>
      <name val="Calibri"/>
      <family val="2"/>
    </font>
    <font>
      <u/>
      <sz val="11"/>
      <color theme="10"/>
      <name val="Calibri"/>
      <family val="2"/>
      <scheme val="minor"/>
    </font>
    <font>
      <sz val="11"/>
      <color indexed="8"/>
      <name val="Wingdings 2"/>
      <family val="1"/>
      <charset val="2"/>
    </font>
    <font>
      <sz val="8"/>
      <name val="Calibri"/>
      <family val="2"/>
      <scheme val="minor"/>
    </font>
  </fonts>
  <fills count="4">
    <fill>
      <patternFill patternType="none"/>
    </fill>
    <fill>
      <patternFill patternType="gray125"/>
    </fill>
    <fill>
      <patternFill patternType="solid">
        <fgColor indexed="22"/>
      </patternFill>
    </fill>
    <fill>
      <patternFill patternType="solid">
        <fgColor rgb="FFFFFF00"/>
        <bgColor indexed="64"/>
      </patternFill>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0" borderId="0" xfId="0" applyFont="1"/>
    <xf numFmtId="0" fontId="2" fillId="2" borderId="0" xfId="0" applyFont="1" applyFill="1" applyAlignment="1">
      <alignment horizontal="left" vertical="top"/>
    </xf>
    <xf numFmtId="0" fontId="4" fillId="0" borderId="0" xfId="0" applyFont="1" applyAlignment="1">
      <alignment horizontal="center"/>
    </xf>
    <xf numFmtId="0" fontId="0" fillId="0" borderId="0" xfId="0" applyAlignment="1">
      <alignment horizontal="center"/>
    </xf>
    <xf numFmtId="0" fontId="3" fillId="0" borderId="0" xfId="1"/>
    <xf numFmtId="0" fontId="0" fillId="3" borderId="0" xfId="0" applyFill="1"/>
    <xf numFmtId="0" fontId="0" fillId="0" borderId="0" xfId="0" applyProtection="1"/>
    <xf numFmtId="0" fontId="0" fillId="0" borderId="0" xfId="0" applyAlignment="1" applyProtection="1">
      <alignment horizontal="center"/>
    </xf>
    <xf numFmtId="0" fontId="0" fillId="0" borderId="0" xfId="0" applyNumberFormat="1"/>
  </cellXfs>
  <cellStyles count="2">
    <cellStyle name="Hyperlink" xfId="1" builtinId="8"/>
    <cellStyle name="Normal" xfId="0" builtinId="0"/>
  </cellStyles>
  <dxfs count="5">
    <dxf>
      <numFmt numFmtId="0" formatCode="General"/>
    </dxf>
    <dxf>
      <numFmt numFmtId="0" formatCode="General"/>
    </dxf>
    <dxf>
      <numFmt numFmtId="0" formatCode="General"/>
    </dxf>
    <dxf>
      <font>
        <b val="0"/>
        <i val="0"/>
        <strike val="0"/>
        <condense val="0"/>
        <extend val="0"/>
        <outline val="0"/>
        <shadow val="0"/>
        <u val="none"/>
        <vertAlign val="baseline"/>
        <sz val="11"/>
        <color indexed="8"/>
        <name val="Wingdings 2"/>
        <family val="1"/>
        <charset val="2"/>
        <scheme val="none"/>
      </font>
      <alignment horizontal="center" vertical="bottom" textRotation="0" wrapText="0" indent="0" justifyLastLine="0" shrinkToFit="0" readingOrder="0"/>
    </dxf>
    <dxf>
      <font>
        <b/>
        <i val="0"/>
        <strike val="0"/>
        <condense val="0"/>
        <extend val="0"/>
        <outline val="0"/>
        <shadow val="0"/>
        <u val="none"/>
        <vertAlign val="baseline"/>
        <sz val="11"/>
        <color rgb="FF000000"/>
        <name val="Calibri"/>
        <family val="2"/>
        <scheme val="none"/>
      </font>
      <fill>
        <patternFill patternType="solid">
          <fgColor indexed="64"/>
          <bgColor indexed="22"/>
        </patternFill>
      </fill>
      <alignment horizontal="left"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6.xml"/><Relationship Id="rId13" Type="http://schemas.openxmlformats.org/officeDocument/2006/relationships/calcChain" Target="calcChain.xml"/><Relationship Id="rId3" Type="http://schemas.microsoft.com/office/2007/relationships/slicerCache" Target="slicerCaches/slicerCache1.xml"/><Relationship Id="rId7" Type="http://schemas.microsoft.com/office/2007/relationships/slicerCache" Target="slicerCaches/slicerCache5.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microsoft.com/office/2007/relationships/slicerCache" Target="slicerCaches/slicerCache4.xml"/><Relationship Id="rId11" Type="http://schemas.openxmlformats.org/officeDocument/2006/relationships/styles" Target="styles.xml"/><Relationship Id="rId5" Type="http://schemas.microsoft.com/office/2007/relationships/slicerCache" Target="slicerCaches/slicerCache3.xml"/><Relationship Id="rId15" Type="http://schemas.openxmlformats.org/officeDocument/2006/relationships/customXml" Target="../customXml/item2.xml"/><Relationship Id="rId10" Type="http://schemas.openxmlformats.org/officeDocument/2006/relationships/theme" Target="theme/theme1.xml"/><Relationship Id="rId4" Type="http://schemas.microsoft.com/office/2007/relationships/slicerCache" Target="slicerCaches/slicerCache2.xml"/><Relationship Id="rId9" Type="http://schemas.microsoft.com/office/2007/relationships/slicerCache" Target="slicerCaches/slicerCache7.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absolute">
    <xdr:from>
      <xdr:col>0</xdr:col>
      <xdr:colOff>38100</xdr:colOff>
      <xdr:row>0</xdr:row>
      <xdr:rowOff>22224</xdr:rowOff>
    </xdr:from>
    <xdr:to>
      <xdr:col>1</xdr:col>
      <xdr:colOff>914400</xdr:colOff>
      <xdr:row>0</xdr:row>
      <xdr:rowOff>1468194</xdr:rowOff>
    </xdr:to>
    <mc:AlternateContent xmlns:mc="http://schemas.openxmlformats.org/markup-compatibility/2006" xmlns:sle15="http://schemas.microsoft.com/office/drawing/2012/slicer">
      <mc:Choice Requires="sle15">
        <xdr:graphicFrame macro="">
          <xdr:nvGraphicFramePr>
            <xdr:cNvPr id="2" name="Soundness">
              <a:extLst>
                <a:ext uri="{FF2B5EF4-FFF2-40B4-BE49-F238E27FC236}">
                  <a16:creationId xmlns:a16="http://schemas.microsoft.com/office/drawing/2014/main" id="{5379A882-4B1C-E55E-C4A0-25C95C69123F}"/>
                </a:ext>
              </a:extLst>
            </xdr:cNvPr>
            <xdr:cNvGraphicFramePr/>
          </xdr:nvGraphicFramePr>
          <xdr:xfrm>
            <a:off x="0" y="0"/>
            <a:ext cx="0" cy="0"/>
          </xdr:xfrm>
          <a:graphic>
            <a:graphicData uri="http://schemas.microsoft.com/office/drawing/2010/slicer">
              <sle:slicer xmlns:sle="http://schemas.microsoft.com/office/drawing/2010/slicer" name="Soundness"/>
            </a:graphicData>
          </a:graphic>
        </xdr:graphicFrame>
      </mc:Choice>
      <mc:Fallback xmlns="">
        <xdr:sp macro="" textlink="">
          <xdr:nvSpPr>
            <xdr:cNvPr id="0" name=""/>
            <xdr:cNvSpPr>
              <a:spLocks noTextEdit="1"/>
            </xdr:cNvSpPr>
          </xdr:nvSpPr>
          <xdr:spPr>
            <a:xfrm>
              <a:off x="38100" y="31749"/>
              <a:ext cx="1817594" cy="1425015"/>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editAs="absolute">
    <xdr:from>
      <xdr:col>0</xdr:col>
      <xdr:colOff>54834</xdr:colOff>
      <xdr:row>0</xdr:row>
      <xdr:rowOff>2874682</xdr:rowOff>
    </xdr:from>
    <xdr:to>
      <xdr:col>1</xdr:col>
      <xdr:colOff>931134</xdr:colOff>
      <xdr:row>0</xdr:row>
      <xdr:rowOff>4245349</xdr:rowOff>
    </xdr:to>
    <mc:AlternateContent xmlns:mc="http://schemas.openxmlformats.org/markup-compatibility/2006" xmlns:sle15="http://schemas.microsoft.com/office/drawing/2012/slicer">
      <mc:Choice Requires="sle15">
        <xdr:graphicFrame macro="">
          <xdr:nvGraphicFramePr>
            <xdr:cNvPr id="3" name="Legal Compliance">
              <a:extLst>
                <a:ext uri="{FF2B5EF4-FFF2-40B4-BE49-F238E27FC236}">
                  <a16:creationId xmlns:a16="http://schemas.microsoft.com/office/drawing/2014/main" id="{CF693E76-6F14-0CF9-F936-3A40FC95400D}"/>
                </a:ext>
              </a:extLst>
            </xdr:cNvPr>
            <xdr:cNvGraphicFramePr/>
          </xdr:nvGraphicFramePr>
          <xdr:xfrm>
            <a:off x="0" y="0"/>
            <a:ext cx="0" cy="0"/>
          </xdr:xfrm>
          <a:graphic>
            <a:graphicData uri="http://schemas.microsoft.com/office/drawing/2010/slicer">
              <sle:slicer xmlns:sle="http://schemas.microsoft.com/office/drawing/2010/slicer" name="Legal Compliance"/>
            </a:graphicData>
          </a:graphic>
        </xdr:graphicFrame>
      </mc:Choice>
      <mc:Fallback xmlns="">
        <xdr:sp macro="" textlink="">
          <xdr:nvSpPr>
            <xdr:cNvPr id="0" name=""/>
            <xdr:cNvSpPr>
              <a:spLocks noTextEdit="1"/>
            </xdr:cNvSpPr>
          </xdr:nvSpPr>
          <xdr:spPr>
            <a:xfrm>
              <a:off x="49119" y="2874682"/>
              <a:ext cx="1817594" cy="1361142"/>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editAs="absolute">
    <xdr:from>
      <xdr:col>0</xdr:col>
      <xdr:colOff>38100</xdr:colOff>
      <xdr:row>0</xdr:row>
      <xdr:rowOff>1465580</xdr:rowOff>
    </xdr:from>
    <xdr:to>
      <xdr:col>1</xdr:col>
      <xdr:colOff>914400</xdr:colOff>
      <xdr:row>0</xdr:row>
      <xdr:rowOff>2764678</xdr:rowOff>
    </xdr:to>
    <mc:AlternateContent xmlns:mc="http://schemas.openxmlformats.org/markup-compatibility/2006" xmlns:sle15="http://schemas.microsoft.com/office/drawing/2012/slicer">
      <mc:Choice Requires="sle15">
        <xdr:graphicFrame macro="">
          <xdr:nvGraphicFramePr>
            <xdr:cNvPr id="4" name="Complies with the Duty to Cooperate">
              <a:extLst>
                <a:ext uri="{FF2B5EF4-FFF2-40B4-BE49-F238E27FC236}">
                  <a16:creationId xmlns:a16="http://schemas.microsoft.com/office/drawing/2014/main" id="{A0FEC3B0-935E-8F66-E59A-0337A7B65CF3}"/>
                </a:ext>
              </a:extLst>
            </xdr:cNvPr>
            <xdr:cNvGraphicFramePr/>
          </xdr:nvGraphicFramePr>
          <xdr:xfrm>
            <a:off x="0" y="0"/>
            <a:ext cx="0" cy="0"/>
          </xdr:xfrm>
          <a:graphic>
            <a:graphicData uri="http://schemas.microsoft.com/office/drawing/2010/slicer">
              <sle:slicer xmlns:sle="http://schemas.microsoft.com/office/drawing/2010/slicer" name="Complies with the Duty to Cooperate"/>
            </a:graphicData>
          </a:graphic>
        </xdr:graphicFrame>
      </mc:Choice>
      <mc:Fallback xmlns="">
        <xdr:sp macro="" textlink="">
          <xdr:nvSpPr>
            <xdr:cNvPr id="0" name=""/>
            <xdr:cNvSpPr>
              <a:spLocks noTextEdit="1"/>
            </xdr:cNvSpPr>
          </xdr:nvSpPr>
          <xdr:spPr>
            <a:xfrm>
              <a:off x="38100" y="1473200"/>
              <a:ext cx="1817594" cy="1301003"/>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editAs="absolute">
    <xdr:from>
      <xdr:col>1</xdr:col>
      <xdr:colOff>1045323</xdr:colOff>
      <xdr:row>0</xdr:row>
      <xdr:rowOff>1387027</xdr:rowOff>
    </xdr:from>
    <xdr:to>
      <xdr:col>3</xdr:col>
      <xdr:colOff>268942</xdr:colOff>
      <xdr:row>0</xdr:row>
      <xdr:rowOff>2840579</xdr:rowOff>
    </xdr:to>
    <mc:AlternateContent xmlns:mc="http://schemas.openxmlformats.org/markup-compatibility/2006" xmlns:sle15="http://schemas.microsoft.com/office/drawing/2012/slicer">
      <mc:Choice Requires="sle15">
        <xdr:graphicFrame macro="">
          <xdr:nvGraphicFramePr>
            <xdr:cNvPr id="5" name="Chapter">
              <a:extLst>
                <a:ext uri="{FF2B5EF4-FFF2-40B4-BE49-F238E27FC236}">
                  <a16:creationId xmlns:a16="http://schemas.microsoft.com/office/drawing/2014/main" id="{1D590E3D-2085-A974-4BD8-C36D81DE9F5F}"/>
                </a:ext>
              </a:extLst>
            </xdr:cNvPr>
            <xdr:cNvGraphicFramePr/>
          </xdr:nvGraphicFramePr>
          <xdr:xfrm>
            <a:off x="0" y="0"/>
            <a:ext cx="0" cy="0"/>
          </xdr:xfrm>
          <a:graphic>
            <a:graphicData uri="http://schemas.microsoft.com/office/drawing/2010/slicer">
              <sle:slicer xmlns:sle="http://schemas.microsoft.com/office/drawing/2010/slicer" name="Chapter"/>
            </a:graphicData>
          </a:graphic>
        </xdr:graphicFrame>
      </mc:Choice>
      <mc:Fallback xmlns="">
        <xdr:sp macro="" textlink="">
          <xdr:nvSpPr>
            <xdr:cNvPr id="0" name=""/>
            <xdr:cNvSpPr>
              <a:spLocks noTextEdit="1"/>
            </xdr:cNvSpPr>
          </xdr:nvSpPr>
          <xdr:spPr>
            <a:xfrm>
              <a:off x="1977092" y="1381312"/>
              <a:ext cx="2348379" cy="1464982"/>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editAs="absolute">
    <xdr:from>
      <xdr:col>3</xdr:col>
      <xdr:colOff>345329</xdr:colOff>
      <xdr:row>0</xdr:row>
      <xdr:rowOff>55880</xdr:rowOff>
    </xdr:from>
    <xdr:to>
      <xdr:col>5</xdr:col>
      <xdr:colOff>6164106</xdr:colOff>
      <xdr:row>0</xdr:row>
      <xdr:rowOff>4706060</xdr:rowOff>
    </xdr:to>
    <mc:AlternateContent xmlns:mc="http://schemas.openxmlformats.org/markup-compatibility/2006" xmlns:sle15="http://schemas.microsoft.com/office/drawing/2012/slicer">
      <mc:Choice Requires="sle15">
        <xdr:graphicFrame macro="">
          <xdr:nvGraphicFramePr>
            <xdr:cNvPr id="6" name="Policies">
              <a:extLst>
                <a:ext uri="{FF2B5EF4-FFF2-40B4-BE49-F238E27FC236}">
                  <a16:creationId xmlns:a16="http://schemas.microsoft.com/office/drawing/2014/main" id="{1AB55EA9-E318-F41C-7E1B-A584C451E660}"/>
                </a:ext>
              </a:extLst>
            </xdr:cNvPr>
            <xdr:cNvGraphicFramePr/>
          </xdr:nvGraphicFramePr>
          <xdr:xfrm>
            <a:off x="0" y="0"/>
            <a:ext cx="0" cy="0"/>
          </xdr:xfrm>
          <a:graphic>
            <a:graphicData uri="http://schemas.microsoft.com/office/drawing/2010/slicer">
              <sle:slicer xmlns:sle="http://schemas.microsoft.com/office/drawing/2010/slicer" name="Policies"/>
            </a:graphicData>
          </a:graphic>
        </xdr:graphicFrame>
      </mc:Choice>
      <mc:Fallback xmlns="">
        <xdr:sp macro="" textlink="">
          <xdr:nvSpPr>
            <xdr:cNvPr id="0" name=""/>
            <xdr:cNvSpPr>
              <a:spLocks noTextEdit="1"/>
            </xdr:cNvSpPr>
          </xdr:nvSpPr>
          <xdr:spPr>
            <a:xfrm>
              <a:off x="4401858" y="63500"/>
              <a:ext cx="9011557" cy="4634940"/>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editAs="absolute">
    <xdr:from>
      <xdr:col>1</xdr:col>
      <xdr:colOff>1031874</xdr:colOff>
      <xdr:row>0</xdr:row>
      <xdr:rowOff>55880</xdr:rowOff>
    </xdr:from>
    <xdr:to>
      <xdr:col>3</xdr:col>
      <xdr:colOff>288178</xdr:colOff>
      <xdr:row>0</xdr:row>
      <xdr:rowOff>1235822</xdr:rowOff>
    </xdr:to>
    <mc:AlternateContent xmlns:mc="http://schemas.openxmlformats.org/markup-compatibility/2006" xmlns:sle15="http://schemas.microsoft.com/office/drawing/2012/slicer">
      <mc:Choice Requires="sle15">
        <xdr:graphicFrame macro="">
          <xdr:nvGraphicFramePr>
            <xdr:cNvPr id="7" name="Topics">
              <a:extLst>
                <a:ext uri="{FF2B5EF4-FFF2-40B4-BE49-F238E27FC236}">
                  <a16:creationId xmlns:a16="http://schemas.microsoft.com/office/drawing/2014/main" id="{3B477417-3D3A-521B-E46B-4C20BB3F6BF2}"/>
                </a:ext>
              </a:extLst>
            </xdr:cNvPr>
            <xdr:cNvGraphicFramePr/>
          </xdr:nvGraphicFramePr>
          <xdr:xfrm>
            <a:off x="0" y="0"/>
            <a:ext cx="0" cy="0"/>
          </xdr:xfrm>
          <a:graphic>
            <a:graphicData uri="http://schemas.microsoft.com/office/drawing/2010/slicer">
              <sle:slicer xmlns:sle="http://schemas.microsoft.com/office/drawing/2010/slicer" name="Topics"/>
            </a:graphicData>
          </a:graphic>
        </xdr:graphicFrame>
      </mc:Choice>
      <mc:Fallback xmlns="">
        <xdr:sp macro="" textlink="">
          <xdr:nvSpPr>
            <xdr:cNvPr id="0" name=""/>
            <xdr:cNvSpPr>
              <a:spLocks noTextEdit="1"/>
            </xdr:cNvSpPr>
          </xdr:nvSpPr>
          <xdr:spPr>
            <a:xfrm>
              <a:off x="1973168" y="63500"/>
              <a:ext cx="2371539" cy="1162797"/>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editAs="absolute">
    <xdr:from>
      <xdr:col>5</xdr:col>
      <xdr:colOff>6290913</xdr:colOff>
      <xdr:row>0</xdr:row>
      <xdr:rowOff>97105</xdr:rowOff>
    </xdr:from>
    <xdr:to>
      <xdr:col>10</xdr:col>
      <xdr:colOff>59092</xdr:colOff>
      <xdr:row>0</xdr:row>
      <xdr:rowOff>4327072</xdr:rowOff>
    </xdr:to>
    <mc:AlternateContent xmlns:mc="http://schemas.openxmlformats.org/markup-compatibility/2006" xmlns:sle15="http://schemas.microsoft.com/office/drawing/2012/slicer">
      <mc:Choice Requires="sle15">
        <xdr:graphicFrame macro="">
          <xdr:nvGraphicFramePr>
            <xdr:cNvPr id="8" name="Site Allocation">
              <a:extLst>
                <a:ext uri="{FF2B5EF4-FFF2-40B4-BE49-F238E27FC236}">
                  <a16:creationId xmlns:a16="http://schemas.microsoft.com/office/drawing/2014/main" id="{20C9CC9A-D6FD-A306-1B97-40BBE3B85553}"/>
                </a:ext>
              </a:extLst>
            </xdr:cNvPr>
            <xdr:cNvGraphicFramePr/>
          </xdr:nvGraphicFramePr>
          <xdr:xfrm>
            <a:off x="0" y="0"/>
            <a:ext cx="0" cy="0"/>
          </xdr:xfrm>
          <a:graphic>
            <a:graphicData uri="http://schemas.microsoft.com/office/drawing/2010/slicer">
              <sle:slicer xmlns:sle="http://schemas.microsoft.com/office/drawing/2010/slicer" name="Site Allocation"/>
            </a:graphicData>
          </a:graphic>
        </xdr:graphicFrame>
      </mc:Choice>
      <mc:Fallback xmlns="">
        <xdr:sp macro="" textlink="">
          <xdr:nvSpPr>
            <xdr:cNvPr id="0" name=""/>
            <xdr:cNvSpPr>
              <a:spLocks noTextEdit="1"/>
            </xdr:cNvSpPr>
          </xdr:nvSpPr>
          <xdr:spPr>
            <a:xfrm>
              <a:off x="13584710" y="85675"/>
              <a:ext cx="7325466" cy="4241397"/>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oundness" xr10:uid="{CB713D5E-6036-48A6-B725-83BFB63A3DD9}" sourceName="Soundness">
  <extLst>
    <x:ext xmlns:x15="http://schemas.microsoft.com/office/spreadsheetml/2010/11/main" uri="{2F2917AC-EB37-4324-AD4E-5DD8C200BD13}">
      <x15:tableSlicerCache tableId="2" column="9"/>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egal_Compliance" xr10:uid="{4DF88C0E-52DC-46AE-A1EE-5468D1321EAE}" sourceName="Legal Compliance">
  <extLst>
    <x:ext xmlns:x15="http://schemas.microsoft.com/office/spreadsheetml/2010/11/main" uri="{2F2917AC-EB37-4324-AD4E-5DD8C200BD13}">
      <x15:tableSlicerCache tableId="2" column="10"/>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mplies_with_the_Duty_to_Cooperate" xr10:uid="{7FB5ABCD-E07F-4A0C-A780-A335A5AB7D47}" sourceName="Complies with the Duty to Cooperate">
  <extLst>
    <x:ext xmlns:x15="http://schemas.microsoft.com/office/spreadsheetml/2010/11/main" uri="{2F2917AC-EB37-4324-AD4E-5DD8C200BD13}">
      <x15:tableSlicerCache tableId="2" column="11"/>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hapter" xr10:uid="{2B05745D-954E-41C6-971B-2E8963600B33}" sourceName="Chapter">
  <extLst>
    <x:ext xmlns:x15="http://schemas.microsoft.com/office/spreadsheetml/2010/11/main" uri="{2F2917AC-EB37-4324-AD4E-5DD8C200BD13}">
      <x15:tableSlicerCache tableId="2" column="12"/>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olicies" xr10:uid="{61F5B4FE-E08F-4ECD-B80D-151FBABB1C7B}" sourceName="Policy">
  <extLst>
    <x:ext xmlns:x15="http://schemas.microsoft.com/office/spreadsheetml/2010/11/main" uri="{2F2917AC-EB37-4324-AD4E-5DD8C200BD13}">
      <x15:tableSlicerCache tableId="2" column="13"/>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opics" xr10:uid="{FB7A3728-9007-4C49-A3EE-BE79363B57CA}" sourceName="Topics">
  <extLst>
    <x:ext xmlns:x15="http://schemas.microsoft.com/office/spreadsheetml/2010/11/main" uri="{2F2917AC-EB37-4324-AD4E-5DD8C200BD13}">
      <x15:tableSlicerCache tableId="2" column="14"/>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ite_Allocation" xr10:uid="{3B53F6DC-F11C-4229-BF99-99898FACCB6C}" sourceName="Site Allocation">
  <extLst>
    <x:ext xmlns:x15="http://schemas.microsoft.com/office/spreadsheetml/2010/11/main" uri="{2F2917AC-EB37-4324-AD4E-5DD8C200BD13}">
      <x15:tableSlicerCache tableId="2" column="16"/>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oundness" xr10:uid="{25718B22-E978-4D4F-9F6E-9FBD9087C557}" cache="Slicer_Soundness" caption="Soundness" style="SlicerStyleLight2" rowHeight="241300"/>
  <slicer name="Legal Compliance" xr10:uid="{3AFEEFFA-85D5-4FEA-AEDE-67D965EA96EE}" cache="Slicer_Legal_Compliance" caption="Legal Compliance" style="SlicerStyleLight2" rowHeight="241300"/>
  <slicer name="Complies with the Duty to Cooperate" xr10:uid="{852D5783-09C8-46F8-9671-3726BAAA60F2}" cache="Slicer_Complies_with_the_Duty_to_Cooperate" caption="Complies with the Duty to Cooperate" style="SlicerStyleLight2" rowHeight="241300"/>
  <slicer name="Chapter" xr10:uid="{A4E6169C-40DE-47A8-83D9-BF0A4EA1BD4A}" cache="Slicer_Chapter" caption="Chapter" style="SlicerStyleLight3" rowHeight="241300"/>
  <slicer name="Policies" xr10:uid="{706ADF46-DC1E-4385-8973-9EECD0BDED3F}" cache="Slicer_Policies" caption="Policy" columnCount="3" style="SlicerStyleOther2" rowHeight="241300"/>
  <slicer name="Topics" xr10:uid="{2136EB44-1002-4F9A-9D4B-F958C2A30EF3}" cache="Slicer_Topics" caption="Topics" style="SlicerStyleLight3" rowHeight="241300"/>
  <slicer name="Site Allocation" xr10:uid="{F42AFF26-B12B-4F3F-ADA8-34B7E622001D}" cache="Slicer_Site_Allocation" caption="Site Allocation" columnCount="4" style="SlicerStyleLight6"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75E733C-8CE4-46FD-B8E1-45F05BB2D39B}" name="Table2" displayName="Table2" ref="A2:N3601" totalsRowShown="0" headerRowDxfId="4">
  <autoFilter ref="A2:N3601" xr:uid="{575E733C-8CE4-46FD-B8E1-45F05BB2D39B}"/>
  <sortState xmlns:xlrd2="http://schemas.microsoft.com/office/spreadsheetml/2017/richdata2" ref="A3:N3569">
    <sortCondition ref="A2:A3569"/>
  </sortState>
  <tableColumns count="14">
    <tableColumn id="1" xr3:uid="{BC7F122F-7450-4CBB-814D-D8F4D89803D5}" name="Response ID"/>
    <tableColumn id="2" xr3:uid="{6A5B5C87-D0D6-4518-9D63-F02529AE7D8C}" name="Respondent Name"/>
    <tableColumn id="3" xr3:uid="{08BC7028-E474-4323-ADF9-87B23C149F19}" name="Respondent Organisation"/>
    <tableColumn id="5" xr3:uid="{C02E14BA-D353-4767-B02B-F2F12DB31F13}" name="Agent Name"/>
    <tableColumn id="6" xr3:uid="{E65FB0A9-A597-4186-95E5-6C6B8737049E}" name="Participate" dataDxfId="3"/>
    <tableColumn id="7" xr3:uid="{C9CAAD32-C412-4F52-BD4A-DD10F47D5649}" name="URL"/>
    <tableColumn id="8" xr3:uid="{4F513EDF-F09D-46E1-9567-929E20FD8E46}" name="Link to this response" dataCellStyle="Hyperlink">
      <calculatedColumnFormula>HYPERLINK(F3,"View Response")</calculatedColumnFormula>
    </tableColumn>
    <tableColumn id="9" xr3:uid="{E5A8B9D8-EA11-404B-8F44-DBFA3D994F59}" name="Soundness" dataDxfId="2"/>
    <tableColumn id="10" xr3:uid="{00AE7C1E-BB28-463E-BCC7-DFDF27252D0C}" name="Legal Compliance" dataDxfId="1"/>
    <tableColumn id="11" xr3:uid="{81E91149-E604-4DA1-AECF-73749E898C7D}" name="Complies with the Duty to Cooperate" dataDxfId="0"/>
    <tableColumn id="12" xr3:uid="{271FC01D-8707-4103-AAFA-252E8109F274}" name="Chapter"/>
    <tableColumn id="13" xr3:uid="{EBCF2600-9FE6-4A05-BA49-467FEF50964C}" name="Policy"/>
    <tableColumn id="16" xr3:uid="{DF3F9BF6-73A6-445E-A5A9-4D2911A60F74}" name="Site Allocation"/>
    <tableColumn id="14" xr3:uid="{E029444B-6815-4597-843C-94A6B39CAB4E}" name="Topics"/>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48C3D-57CB-4ED6-ACC0-32DD23214894}">
  <sheetPr>
    <tabColor theme="5" tint="0.59999389629810485"/>
  </sheetPr>
  <dimension ref="A1:F1641"/>
  <sheetViews>
    <sheetView tabSelected="1" zoomScale="85" zoomScaleNormal="85" workbookViewId="0">
      <pane ySplit="1" topLeftCell="A1619" activePane="bottomLeft" state="frozen"/>
      <selection pane="bottomLeft"/>
    </sheetView>
  </sheetViews>
  <sheetFormatPr defaultRowHeight="14.5" x14ac:dyDescent="0.35"/>
  <cols>
    <col min="1" max="1" width="13.453125" bestFit="1" customWidth="1"/>
    <col min="2" max="2" width="36.1796875" customWidth="1"/>
    <col min="3" max="3" width="21.1796875" customWidth="1"/>
    <col min="4" max="4" width="25.81640625" customWidth="1"/>
    <col min="5" max="5" width="12.81640625" bestFit="1" customWidth="1"/>
    <col min="6" max="6" width="20.81640625" bestFit="1" customWidth="1"/>
  </cols>
  <sheetData>
    <row r="1" spans="1:6" x14ac:dyDescent="0.35">
      <c r="A1" s="2" t="s">
        <v>0</v>
      </c>
      <c r="B1" s="2" t="s">
        <v>1881</v>
      </c>
      <c r="C1" s="2" t="s">
        <v>1</v>
      </c>
      <c r="D1" s="2" t="s">
        <v>2</v>
      </c>
      <c r="E1" s="2" t="s">
        <v>2912</v>
      </c>
      <c r="F1" s="2" t="s">
        <v>3</v>
      </c>
    </row>
    <row r="2" spans="1:6" x14ac:dyDescent="0.35">
      <c r="A2">
        <v>1183548</v>
      </c>
      <c r="B2" t="s">
        <v>1882</v>
      </c>
      <c r="C2" t="s">
        <v>4</v>
      </c>
      <c r="D2" t="s">
        <v>4</v>
      </c>
      <c r="E2" s="3" t="s">
        <v>127</v>
      </c>
      <c r="F2" s="5" t="str">
        <f>HYPERLINK("https://strategicplanning.horsham.gov.uk/Regulation_19_Local_Plan/showUserAnswers?qid=9331459&amp;voteID=1183548", "View Response")</f>
        <v>View Response</v>
      </c>
    </row>
    <row r="3" spans="1:6" x14ac:dyDescent="0.35">
      <c r="A3">
        <v>1183555</v>
      </c>
      <c r="B3" t="s">
        <v>1883</v>
      </c>
      <c r="C3" t="s">
        <v>6</v>
      </c>
      <c r="D3" t="s">
        <v>4</v>
      </c>
      <c r="E3" s="3" t="s">
        <v>127</v>
      </c>
      <c r="F3" s="5" t="str">
        <f>HYPERLINK("https://strategicplanning.horsham.gov.uk/Regulation_19_Local_Plan/showUserAnswers?qid=9331459&amp;voteID=1183555", "View Response")</f>
        <v>View Response</v>
      </c>
    </row>
    <row r="4" spans="1:6" x14ac:dyDescent="0.35">
      <c r="A4">
        <v>1183930</v>
      </c>
      <c r="B4" t="s">
        <v>1884</v>
      </c>
      <c r="C4" t="s">
        <v>4</v>
      </c>
      <c r="D4" t="s">
        <v>4</v>
      </c>
      <c r="E4" s="3" t="s">
        <v>4</v>
      </c>
      <c r="F4" s="1" t="str">
        <f>HYPERLINK("https://strategicplanning.horsham.gov.uk/Regulation_19_Local_Plan/showUserAnswers?qid=9331459&amp;voteID=1183930", "View Response")</f>
        <v>View Response</v>
      </c>
    </row>
    <row r="5" spans="1:6" x14ac:dyDescent="0.35">
      <c r="A5">
        <v>1183954</v>
      </c>
      <c r="B5" t="s">
        <v>1885</v>
      </c>
      <c r="C5" t="s">
        <v>4</v>
      </c>
      <c r="D5" t="s">
        <v>4</v>
      </c>
      <c r="E5" s="3" t="s">
        <v>4</v>
      </c>
      <c r="F5" s="1" t="str">
        <f>HYPERLINK("https://strategicplanning.horsham.gov.uk/Regulation_19_Local_Plan/showUserAnswers?qid=9331459&amp;voteID=1183954", "View Response")</f>
        <v>View Response</v>
      </c>
    </row>
    <row r="6" spans="1:6" x14ac:dyDescent="0.35">
      <c r="A6">
        <v>1184340</v>
      </c>
      <c r="B6" t="s">
        <v>1886</v>
      </c>
      <c r="C6" t="s">
        <v>10</v>
      </c>
      <c r="D6" t="s">
        <v>4</v>
      </c>
      <c r="E6" s="3" t="s">
        <v>4</v>
      </c>
      <c r="F6" s="1" t="str">
        <f>HYPERLINK("https://strategicplanning.horsham.gov.uk/Regulation_19_Local_Plan/showUserAnswers?qid=9331459&amp;voteID=1184340", "View Response")</f>
        <v>View Response</v>
      </c>
    </row>
    <row r="7" spans="1:6" x14ac:dyDescent="0.35">
      <c r="A7">
        <v>1184348</v>
      </c>
      <c r="B7" t="s">
        <v>1887</v>
      </c>
      <c r="C7" t="s">
        <v>4</v>
      </c>
      <c r="D7" t="s">
        <v>4</v>
      </c>
      <c r="E7" s="3" t="s">
        <v>4</v>
      </c>
      <c r="F7" s="1" t="str">
        <f>HYPERLINK("https://strategicplanning.horsham.gov.uk/Regulation_19_Local_Plan/showUserAnswers?qid=9331459&amp;voteID=1184348", "View Response")</f>
        <v>View Response</v>
      </c>
    </row>
    <row r="8" spans="1:6" x14ac:dyDescent="0.35">
      <c r="A8">
        <v>1184455</v>
      </c>
      <c r="B8" t="s">
        <v>1888</v>
      </c>
      <c r="C8" t="s">
        <v>4</v>
      </c>
      <c r="D8" t="s">
        <v>4</v>
      </c>
      <c r="E8" s="3" t="s">
        <v>4</v>
      </c>
      <c r="F8" s="1" t="str">
        <f>HYPERLINK("https://strategicplanning.horsham.gov.uk/Regulation_19_Local_Plan/showUserAnswers?qid=9331459&amp;voteID=1184455", "View Response")</f>
        <v>View Response</v>
      </c>
    </row>
    <row r="9" spans="1:6" x14ac:dyDescent="0.35">
      <c r="A9">
        <v>1184462</v>
      </c>
      <c r="B9" t="s">
        <v>1889</v>
      </c>
      <c r="C9" t="s">
        <v>4</v>
      </c>
      <c r="D9" t="s">
        <v>4</v>
      </c>
      <c r="E9" s="3" t="s">
        <v>4</v>
      </c>
      <c r="F9" s="1" t="str">
        <f>HYPERLINK("https://strategicplanning.horsham.gov.uk/Regulation_19_Local_Plan/showUserAnswers?qid=9331459&amp;voteID=1184462", "View Response")</f>
        <v>View Response</v>
      </c>
    </row>
    <row r="10" spans="1:6" x14ac:dyDescent="0.35">
      <c r="A10">
        <v>1184957</v>
      </c>
      <c r="B10" t="s">
        <v>1890</v>
      </c>
      <c r="C10" t="s">
        <v>4</v>
      </c>
      <c r="D10" t="s">
        <v>4</v>
      </c>
      <c r="E10" s="3" t="s">
        <v>4</v>
      </c>
      <c r="F10" s="1" t="str">
        <f>HYPERLINK("https://strategicplanning.horsham.gov.uk/Regulation_19_Local_Plan/showUserAnswers?qid=9331459&amp;voteID=1184957", "View Response")</f>
        <v>View Response</v>
      </c>
    </row>
    <row r="11" spans="1:6" x14ac:dyDescent="0.35">
      <c r="A11">
        <v>1185183</v>
      </c>
      <c r="B11" t="s">
        <v>1891</v>
      </c>
      <c r="D11" t="s">
        <v>4</v>
      </c>
      <c r="E11" s="3" t="s">
        <v>4</v>
      </c>
      <c r="F11" s="1" t="str">
        <f>HYPERLINK("https://strategicplanning.horsham.gov.uk/Regulation_19_Local_Plan/showUserAnswers?qid=9331459&amp;voteID=1185183", "View Response")</f>
        <v>View Response</v>
      </c>
    </row>
    <row r="12" spans="1:6" x14ac:dyDescent="0.35">
      <c r="A12">
        <v>1185237</v>
      </c>
      <c r="B12" t="s">
        <v>1892</v>
      </c>
      <c r="C12" t="s">
        <v>4</v>
      </c>
      <c r="D12" t="s">
        <v>4</v>
      </c>
      <c r="E12" s="3" t="s">
        <v>4</v>
      </c>
      <c r="F12" s="1" t="str">
        <f>HYPERLINK("https://strategicplanning.horsham.gov.uk/Regulation_19_Local_Plan/showUserAnswers?qid=9331459&amp;voteID=1185237", "View Response")</f>
        <v>View Response</v>
      </c>
    </row>
    <row r="13" spans="1:6" x14ac:dyDescent="0.35">
      <c r="A13">
        <v>1185250</v>
      </c>
      <c r="B13" t="s">
        <v>1893</v>
      </c>
      <c r="C13" t="s">
        <v>4</v>
      </c>
      <c r="D13" t="s">
        <v>4</v>
      </c>
      <c r="E13" s="3" t="s">
        <v>4</v>
      </c>
      <c r="F13" s="1" t="str">
        <f>HYPERLINK("https://strategicplanning.horsham.gov.uk/Regulation_19_Local_Plan/showUserAnswers?qid=9331459&amp;voteID=1185250", "View Response")</f>
        <v>View Response</v>
      </c>
    </row>
    <row r="14" spans="1:6" x14ac:dyDescent="0.35">
      <c r="A14">
        <v>1185292</v>
      </c>
      <c r="B14" t="s">
        <v>1894</v>
      </c>
      <c r="C14" t="s">
        <v>4</v>
      </c>
      <c r="D14" t="s">
        <v>4</v>
      </c>
      <c r="E14" s="3" t="s">
        <v>4</v>
      </c>
      <c r="F14" s="1" t="str">
        <f>HYPERLINK("https://strategicplanning.horsham.gov.uk/Regulation_19_Local_Plan/showUserAnswers?qid=9331459&amp;voteID=1185292", "View Response")</f>
        <v>View Response</v>
      </c>
    </row>
    <row r="15" spans="1:6" x14ac:dyDescent="0.35">
      <c r="A15">
        <v>1185328</v>
      </c>
      <c r="B15" t="s">
        <v>1895</v>
      </c>
      <c r="C15" t="s">
        <v>20</v>
      </c>
      <c r="D15" t="s">
        <v>4</v>
      </c>
      <c r="E15" s="3" t="s">
        <v>4</v>
      </c>
      <c r="F15" s="1" t="str">
        <f>HYPERLINK("https://strategicplanning.horsham.gov.uk/Regulation_19_Local_Plan/showUserAnswers?qid=9331459&amp;voteID=1185328", "View Response")</f>
        <v>View Response</v>
      </c>
    </row>
    <row r="16" spans="1:6" x14ac:dyDescent="0.35">
      <c r="A16">
        <v>1185407</v>
      </c>
      <c r="B16" t="s">
        <v>1896</v>
      </c>
      <c r="C16" t="s">
        <v>4</v>
      </c>
      <c r="D16" t="s">
        <v>4</v>
      </c>
      <c r="E16" s="3" t="s">
        <v>4</v>
      </c>
      <c r="F16" s="1" t="str">
        <f>HYPERLINK("https://strategicplanning.horsham.gov.uk/Regulation_19_Local_Plan/showUserAnswers?qid=9331459&amp;voteID=1185407", "View Response")</f>
        <v>View Response</v>
      </c>
    </row>
    <row r="17" spans="1:6" x14ac:dyDescent="0.35">
      <c r="A17">
        <v>1185420</v>
      </c>
      <c r="B17" t="s">
        <v>1897</v>
      </c>
      <c r="C17" t="s">
        <v>4</v>
      </c>
      <c r="D17" t="s">
        <v>4</v>
      </c>
      <c r="E17" s="3" t="s">
        <v>127</v>
      </c>
      <c r="F17" s="1" t="str">
        <f>HYPERLINK("https://strategicplanning.horsham.gov.uk/Regulation_19_Local_Plan/showUserAnswers?qid=9331459&amp;voteID=1185420", "View Response")</f>
        <v>View Response</v>
      </c>
    </row>
    <row r="18" spans="1:6" x14ac:dyDescent="0.35">
      <c r="A18">
        <v>1185425</v>
      </c>
      <c r="B18" t="s">
        <v>1898</v>
      </c>
      <c r="C18" t="s">
        <v>24</v>
      </c>
      <c r="D18" t="s">
        <v>4</v>
      </c>
      <c r="E18" s="3" t="s">
        <v>4</v>
      </c>
      <c r="F18" s="1" t="str">
        <f>HYPERLINK("https://strategicplanning.horsham.gov.uk/Regulation_19_Local_Plan/showUserAnswers?qid=9331459&amp;voteID=1185425", "View Response")</f>
        <v>View Response</v>
      </c>
    </row>
    <row r="19" spans="1:6" x14ac:dyDescent="0.35">
      <c r="A19">
        <v>1185444</v>
      </c>
      <c r="B19" t="s">
        <v>26</v>
      </c>
      <c r="C19" t="s">
        <v>26</v>
      </c>
      <c r="D19" t="s">
        <v>4</v>
      </c>
      <c r="E19" s="3" t="s">
        <v>4</v>
      </c>
      <c r="F19" s="1" t="str">
        <f>HYPERLINK("https://strategicplanning.horsham.gov.uk/Regulation_19_Local_Plan/showUserAnswers?qid=9331459&amp;voteID=1185444", "View Response")</f>
        <v>View Response</v>
      </c>
    </row>
    <row r="20" spans="1:6" x14ac:dyDescent="0.35">
      <c r="A20">
        <v>1185468</v>
      </c>
      <c r="B20" t="s">
        <v>1899</v>
      </c>
      <c r="D20" t="s">
        <v>4</v>
      </c>
      <c r="E20" s="3" t="s">
        <v>4</v>
      </c>
      <c r="F20" s="1" t="str">
        <f>HYPERLINK("https://strategicplanning.horsham.gov.uk/Regulation_19_Local_Plan/showUserAnswers?qid=9331459&amp;voteID=1185468", "View Response")</f>
        <v>View Response</v>
      </c>
    </row>
    <row r="21" spans="1:6" x14ac:dyDescent="0.35">
      <c r="A21">
        <v>1185562</v>
      </c>
      <c r="B21" t="s">
        <v>1900</v>
      </c>
      <c r="D21" t="s">
        <v>4</v>
      </c>
      <c r="E21" s="3" t="s">
        <v>4</v>
      </c>
      <c r="F21" s="1" t="str">
        <f>HYPERLINK("https://strategicplanning.horsham.gov.uk/Regulation_19_Local_Plan/showUserAnswers?qid=9331459&amp;voteID=1185562", "View Response")</f>
        <v>View Response</v>
      </c>
    </row>
    <row r="22" spans="1:6" x14ac:dyDescent="0.35">
      <c r="A22">
        <v>1185641</v>
      </c>
      <c r="B22" t="s">
        <v>1901</v>
      </c>
      <c r="D22" t="s">
        <v>4</v>
      </c>
      <c r="E22" s="3" t="s">
        <v>127</v>
      </c>
      <c r="F22" s="1" t="str">
        <f>HYPERLINK("https://strategicplanning.horsham.gov.uk/Regulation_19_Local_Plan/showUserAnswers?qid=9331459&amp;voteID=1185641", "View Response")</f>
        <v>View Response</v>
      </c>
    </row>
    <row r="23" spans="1:6" x14ac:dyDescent="0.35">
      <c r="A23">
        <v>1185679</v>
      </c>
      <c r="B23" t="s">
        <v>1902</v>
      </c>
      <c r="C23" t="s">
        <v>31</v>
      </c>
      <c r="D23" t="s">
        <v>4</v>
      </c>
      <c r="E23" s="3" t="s">
        <v>127</v>
      </c>
      <c r="F23" s="1" t="str">
        <f>HYPERLINK("https://strategicplanning.horsham.gov.uk/Regulation_19_Local_Plan/showUserAnswers?qid=9331459&amp;voteID=1185679", "View Response")</f>
        <v>View Response</v>
      </c>
    </row>
    <row r="24" spans="1:6" x14ac:dyDescent="0.35">
      <c r="A24">
        <v>1185719</v>
      </c>
      <c r="B24" t="s">
        <v>1903</v>
      </c>
      <c r="C24" t="s">
        <v>4</v>
      </c>
      <c r="D24" t="s">
        <v>4</v>
      </c>
      <c r="E24" s="3" t="s">
        <v>4</v>
      </c>
      <c r="F24" s="1" t="str">
        <f>HYPERLINK("https://strategicplanning.horsham.gov.uk/Regulation_19_Local_Plan/showUserAnswers?qid=9331459&amp;voteID=1185719", "View Response")</f>
        <v>View Response</v>
      </c>
    </row>
    <row r="25" spans="1:6" x14ac:dyDescent="0.35">
      <c r="A25">
        <v>1185723</v>
      </c>
      <c r="B25" t="s">
        <v>1904</v>
      </c>
      <c r="C25" t="s">
        <v>4</v>
      </c>
      <c r="D25" t="s">
        <v>4</v>
      </c>
      <c r="E25" s="3" t="s">
        <v>4</v>
      </c>
      <c r="F25" s="1" t="str">
        <f>HYPERLINK("https://strategicplanning.horsham.gov.uk/Regulation_19_Local_Plan/showUserAnswers?qid=9331459&amp;voteID=1185723", "View Response")</f>
        <v>View Response</v>
      </c>
    </row>
    <row r="26" spans="1:6" x14ac:dyDescent="0.35">
      <c r="A26">
        <v>1185733</v>
      </c>
      <c r="B26" t="s">
        <v>1905</v>
      </c>
      <c r="C26" t="s">
        <v>4</v>
      </c>
      <c r="D26" t="s">
        <v>4</v>
      </c>
      <c r="E26" s="3" t="s">
        <v>4</v>
      </c>
      <c r="F26" s="1" t="str">
        <f>HYPERLINK("https://strategicplanning.horsham.gov.uk/Regulation_19_Local_Plan/showUserAnswers?qid=9331459&amp;voteID=1185733", "View Response")</f>
        <v>View Response</v>
      </c>
    </row>
    <row r="27" spans="1:6" x14ac:dyDescent="0.35">
      <c r="A27">
        <v>1185742</v>
      </c>
      <c r="B27" t="s">
        <v>1906</v>
      </c>
      <c r="C27" t="s">
        <v>4</v>
      </c>
      <c r="D27" t="s">
        <v>4</v>
      </c>
      <c r="E27" s="3" t="s">
        <v>4</v>
      </c>
      <c r="F27" s="1" t="str">
        <f>HYPERLINK("https://strategicplanning.horsham.gov.uk/Regulation_19_Local_Plan/showUserAnswers?qid=9331459&amp;voteID=1185742", "View Response")</f>
        <v>View Response</v>
      </c>
    </row>
    <row r="28" spans="1:6" x14ac:dyDescent="0.35">
      <c r="A28">
        <v>1185746</v>
      </c>
      <c r="B28" t="s">
        <v>1907</v>
      </c>
      <c r="C28" t="s">
        <v>4</v>
      </c>
      <c r="D28" t="s">
        <v>4</v>
      </c>
      <c r="E28" s="3" t="s">
        <v>4</v>
      </c>
      <c r="F28" s="1" t="str">
        <f>HYPERLINK("https://strategicplanning.horsham.gov.uk/Regulation_19_Local_Plan/showUserAnswers?qid=9331459&amp;voteID=1185746", "View Response")</f>
        <v>View Response</v>
      </c>
    </row>
    <row r="29" spans="1:6" x14ac:dyDescent="0.35">
      <c r="A29">
        <v>1185779</v>
      </c>
      <c r="B29" t="s">
        <v>1908</v>
      </c>
      <c r="C29" t="s">
        <v>4</v>
      </c>
      <c r="D29" t="s">
        <v>4</v>
      </c>
      <c r="E29" s="3" t="s">
        <v>4</v>
      </c>
      <c r="F29" s="1" t="str">
        <f>HYPERLINK("https://strategicplanning.horsham.gov.uk/Regulation_19_Local_Plan/showUserAnswers?qid=9331459&amp;voteID=1185779", "View Response")</f>
        <v>View Response</v>
      </c>
    </row>
    <row r="30" spans="1:6" x14ac:dyDescent="0.35">
      <c r="A30">
        <v>1185798</v>
      </c>
      <c r="B30" t="s">
        <v>1909</v>
      </c>
      <c r="C30" t="s">
        <v>4</v>
      </c>
      <c r="D30" t="s">
        <v>4</v>
      </c>
      <c r="E30" s="3" t="s">
        <v>127</v>
      </c>
      <c r="F30" s="1" t="str">
        <f>HYPERLINK("https://strategicplanning.horsham.gov.uk/Regulation_19_Local_Plan/showUserAnswers?qid=9331459&amp;voteID=1185798", "View Response")</f>
        <v>View Response</v>
      </c>
    </row>
    <row r="31" spans="1:6" x14ac:dyDescent="0.35">
      <c r="A31">
        <v>1185803</v>
      </c>
      <c r="B31" t="s">
        <v>1910</v>
      </c>
      <c r="C31" t="s">
        <v>4</v>
      </c>
      <c r="D31" t="s">
        <v>4</v>
      </c>
      <c r="E31" s="3" t="s">
        <v>4</v>
      </c>
      <c r="F31" s="1" t="str">
        <f>HYPERLINK("https://strategicplanning.horsham.gov.uk/Regulation_19_Local_Plan/showUserAnswers?qid=9331459&amp;voteID=1185803", "View Response")</f>
        <v>View Response</v>
      </c>
    </row>
    <row r="32" spans="1:6" x14ac:dyDescent="0.35">
      <c r="A32">
        <v>1185804</v>
      </c>
      <c r="B32" t="s">
        <v>1911</v>
      </c>
      <c r="C32" t="s">
        <v>4</v>
      </c>
      <c r="D32" t="s">
        <v>4</v>
      </c>
      <c r="E32" s="3" t="s">
        <v>127</v>
      </c>
      <c r="F32" s="1" t="str">
        <f>HYPERLINK("https://strategicplanning.horsham.gov.uk/Regulation_19_Local_Plan/showUserAnswers?qid=9331459&amp;voteID=1185804", "View Response")</f>
        <v>View Response</v>
      </c>
    </row>
    <row r="33" spans="1:6" x14ac:dyDescent="0.35">
      <c r="A33">
        <v>1185890</v>
      </c>
      <c r="B33" t="s">
        <v>1912</v>
      </c>
      <c r="C33" t="s">
        <v>4</v>
      </c>
      <c r="D33" t="s">
        <v>4</v>
      </c>
      <c r="E33" s="3" t="s">
        <v>4</v>
      </c>
      <c r="F33" s="1" t="str">
        <f>HYPERLINK("https://strategicplanning.horsham.gov.uk/Regulation_19_Local_Plan/showUserAnswers?qid=9331459&amp;voteID=1185890", "View Response")</f>
        <v>View Response</v>
      </c>
    </row>
    <row r="34" spans="1:6" x14ac:dyDescent="0.35">
      <c r="A34">
        <v>1185973</v>
      </c>
      <c r="B34" t="s">
        <v>1913</v>
      </c>
      <c r="C34" t="s">
        <v>4</v>
      </c>
      <c r="D34" t="s">
        <v>4</v>
      </c>
      <c r="E34" s="3" t="s">
        <v>4</v>
      </c>
      <c r="F34" s="1" t="str">
        <f>HYPERLINK("https://strategicplanning.horsham.gov.uk/Regulation_19_Local_Plan/showUserAnswers?qid=9331459&amp;voteID=1185973", "View Response")</f>
        <v>View Response</v>
      </c>
    </row>
    <row r="35" spans="1:6" x14ac:dyDescent="0.35">
      <c r="A35">
        <v>1185985</v>
      </c>
      <c r="B35" t="s">
        <v>1914</v>
      </c>
      <c r="C35" t="s">
        <v>4</v>
      </c>
      <c r="D35" t="s">
        <v>4</v>
      </c>
      <c r="E35" s="3" t="s">
        <v>4</v>
      </c>
      <c r="F35" s="1" t="str">
        <f>HYPERLINK("https://strategicplanning.horsham.gov.uk/Regulation_19_Local_Plan/showUserAnswers?qid=9331459&amp;voteID=1185985", "View Response")</f>
        <v>View Response</v>
      </c>
    </row>
    <row r="36" spans="1:6" x14ac:dyDescent="0.35">
      <c r="A36">
        <v>1186034</v>
      </c>
      <c r="B36" t="s">
        <v>1915</v>
      </c>
      <c r="C36" t="s">
        <v>4</v>
      </c>
      <c r="D36" t="s">
        <v>4</v>
      </c>
      <c r="E36" s="3" t="s">
        <v>4</v>
      </c>
      <c r="F36" s="1" t="str">
        <f>HYPERLINK("https://strategicplanning.horsham.gov.uk/Regulation_19_Local_Plan/showUserAnswers?qid=9331459&amp;voteID=1186034", "View Response")</f>
        <v>View Response</v>
      </c>
    </row>
    <row r="37" spans="1:6" x14ac:dyDescent="0.35">
      <c r="A37">
        <v>1186039</v>
      </c>
      <c r="B37" t="s">
        <v>1916</v>
      </c>
      <c r="C37" t="s">
        <v>4</v>
      </c>
      <c r="D37" t="s">
        <v>4</v>
      </c>
      <c r="E37" s="3" t="s">
        <v>4</v>
      </c>
      <c r="F37" s="1" t="str">
        <f>HYPERLINK("https://strategicplanning.horsham.gov.uk/Regulation_19_Local_Plan/showUserAnswers?qid=9331459&amp;voteID=1186039", "View Response")</f>
        <v>View Response</v>
      </c>
    </row>
    <row r="38" spans="1:6" x14ac:dyDescent="0.35">
      <c r="A38">
        <v>1186045</v>
      </c>
      <c r="B38" t="s">
        <v>1917</v>
      </c>
      <c r="C38" t="s">
        <v>4</v>
      </c>
      <c r="D38" t="s">
        <v>4</v>
      </c>
      <c r="E38" s="3" t="s">
        <v>4</v>
      </c>
      <c r="F38" s="1" t="str">
        <f>HYPERLINK("https://strategicplanning.horsham.gov.uk/Regulation_19_Local_Plan/showUserAnswers?qid=9331459&amp;voteID=1186045", "View Response")</f>
        <v>View Response</v>
      </c>
    </row>
    <row r="39" spans="1:6" x14ac:dyDescent="0.35">
      <c r="A39">
        <v>1186061</v>
      </c>
      <c r="B39" t="s">
        <v>1918</v>
      </c>
      <c r="C39" t="s">
        <v>4</v>
      </c>
      <c r="D39" t="s">
        <v>4</v>
      </c>
      <c r="E39" s="3" t="s">
        <v>4</v>
      </c>
      <c r="F39" s="1" t="str">
        <f>HYPERLINK("https://strategicplanning.horsham.gov.uk/Regulation_19_Local_Plan/showUserAnswers?qid=9331459&amp;voteID=1186061", "View Response")</f>
        <v>View Response</v>
      </c>
    </row>
    <row r="40" spans="1:6" x14ac:dyDescent="0.35">
      <c r="A40">
        <v>1186100</v>
      </c>
      <c r="B40" t="s">
        <v>1919</v>
      </c>
      <c r="C40" t="s">
        <v>4</v>
      </c>
      <c r="D40" t="s">
        <v>4</v>
      </c>
      <c r="E40" s="3" t="s">
        <v>4</v>
      </c>
      <c r="F40" s="1" t="str">
        <f>HYPERLINK("https://strategicplanning.horsham.gov.uk/Regulation_19_Local_Plan/showUserAnswers?qid=9331459&amp;voteID=1186100", "View Response")</f>
        <v>View Response</v>
      </c>
    </row>
    <row r="41" spans="1:6" x14ac:dyDescent="0.35">
      <c r="A41">
        <v>1186103</v>
      </c>
      <c r="B41" t="s">
        <v>1920</v>
      </c>
      <c r="C41" t="s">
        <v>4</v>
      </c>
      <c r="D41" t="s">
        <v>4</v>
      </c>
      <c r="E41" s="3" t="s">
        <v>4</v>
      </c>
      <c r="F41" s="1" t="str">
        <f>HYPERLINK("https://strategicplanning.horsham.gov.uk/Regulation_19_Local_Plan/showUserAnswers?qid=9331459&amp;voteID=1186103", "View Response")</f>
        <v>View Response</v>
      </c>
    </row>
    <row r="42" spans="1:6" x14ac:dyDescent="0.35">
      <c r="A42">
        <v>1186105</v>
      </c>
      <c r="B42" t="s">
        <v>1921</v>
      </c>
      <c r="C42" t="s">
        <v>4</v>
      </c>
      <c r="D42" t="s">
        <v>4</v>
      </c>
      <c r="E42" s="3" t="s">
        <v>4</v>
      </c>
      <c r="F42" s="1" t="str">
        <f>HYPERLINK("https://strategicplanning.horsham.gov.uk/Regulation_19_Local_Plan/showUserAnswers?qid=9331459&amp;voteID=1186105", "View Response")</f>
        <v>View Response</v>
      </c>
    </row>
    <row r="43" spans="1:6" x14ac:dyDescent="0.35">
      <c r="A43">
        <v>1186108</v>
      </c>
      <c r="B43" t="s">
        <v>1922</v>
      </c>
      <c r="C43" t="s">
        <v>4</v>
      </c>
      <c r="D43" t="s">
        <v>4</v>
      </c>
      <c r="E43" s="3" t="s">
        <v>4</v>
      </c>
      <c r="F43" s="1" t="str">
        <f>HYPERLINK("https://strategicplanning.horsham.gov.uk/Regulation_19_Local_Plan/showUserAnswers?qid=9331459&amp;voteID=1186108", "View Response")</f>
        <v>View Response</v>
      </c>
    </row>
    <row r="44" spans="1:6" x14ac:dyDescent="0.35">
      <c r="A44">
        <v>1186130</v>
      </c>
      <c r="B44" t="s">
        <v>1923</v>
      </c>
      <c r="C44" t="s">
        <v>4</v>
      </c>
      <c r="D44" t="s">
        <v>4</v>
      </c>
      <c r="E44" s="3" t="s">
        <v>4</v>
      </c>
      <c r="F44" s="1" t="str">
        <f>HYPERLINK("https://strategicplanning.horsham.gov.uk/Regulation_19_Local_Plan/showUserAnswers?qid=9331459&amp;voteID=1186130", "View Response")</f>
        <v>View Response</v>
      </c>
    </row>
    <row r="45" spans="1:6" x14ac:dyDescent="0.35">
      <c r="A45">
        <v>1186146</v>
      </c>
      <c r="B45" t="s">
        <v>1924</v>
      </c>
      <c r="C45" t="s">
        <v>4</v>
      </c>
      <c r="D45" t="s">
        <v>4</v>
      </c>
      <c r="E45" s="3" t="s">
        <v>4</v>
      </c>
      <c r="F45" s="1" t="str">
        <f>HYPERLINK("https://strategicplanning.horsham.gov.uk/Regulation_19_Local_Plan/showUserAnswers?qid=9331459&amp;voteID=1186146", "View Response")</f>
        <v>View Response</v>
      </c>
    </row>
    <row r="46" spans="1:6" x14ac:dyDescent="0.35">
      <c r="A46">
        <v>1186150</v>
      </c>
      <c r="B46" t="s">
        <v>1925</v>
      </c>
      <c r="C46" t="s">
        <v>4</v>
      </c>
      <c r="D46" t="s">
        <v>4</v>
      </c>
      <c r="E46" s="3" t="s">
        <v>4</v>
      </c>
      <c r="F46" s="1" t="str">
        <f>HYPERLINK("https://strategicplanning.horsham.gov.uk/Regulation_19_Local_Plan/showUserAnswers?qid=9331459&amp;voteID=1186150", "View Response")</f>
        <v>View Response</v>
      </c>
    </row>
    <row r="47" spans="1:6" x14ac:dyDescent="0.35">
      <c r="A47">
        <v>1186157</v>
      </c>
      <c r="B47" t="s">
        <v>1926</v>
      </c>
      <c r="C47" t="s">
        <v>4</v>
      </c>
      <c r="D47" t="s">
        <v>4</v>
      </c>
      <c r="E47" s="3" t="s">
        <v>4</v>
      </c>
      <c r="F47" s="1" t="str">
        <f>HYPERLINK("https://strategicplanning.horsham.gov.uk/Regulation_19_Local_Plan/showUserAnswers?qid=9331459&amp;voteID=1186157", "View Response")</f>
        <v>View Response</v>
      </c>
    </row>
    <row r="48" spans="1:6" x14ac:dyDescent="0.35">
      <c r="A48">
        <v>1186161</v>
      </c>
      <c r="B48" t="s">
        <v>1915</v>
      </c>
      <c r="C48" t="s">
        <v>4</v>
      </c>
      <c r="D48" t="s">
        <v>4</v>
      </c>
      <c r="E48" s="3" t="s">
        <v>4</v>
      </c>
      <c r="F48" s="1" t="str">
        <f>HYPERLINK("https://strategicplanning.horsham.gov.uk/Regulation_19_Local_Plan/showUserAnswers?qid=9331459&amp;voteID=1186161", "View Response")</f>
        <v>View Response</v>
      </c>
    </row>
    <row r="49" spans="1:6" x14ac:dyDescent="0.35">
      <c r="A49">
        <v>1186163</v>
      </c>
      <c r="B49" t="s">
        <v>1927</v>
      </c>
      <c r="C49" t="s">
        <v>4</v>
      </c>
      <c r="D49" t="s">
        <v>4</v>
      </c>
      <c r="E49" s="3" t="s">
        <v>4</v>
      </c>
      <c r="F49" s="1" t="str">
        <f>HYPERLINK("https://strategicplanning.horsham.gov.uk/Regulation_19_Local_Plan/showUserAnswers?qid=9331459&amp;voteID=1186163", "View Response")</f>
        <v>View Response</v>
      </c>
    </row>
    <row r="50" spans="1:6" x14ac:dyDescent="0.35">
      <c r="A50">
        <v>1186164</v>
      </c>
      <c r="B50" t="s">
        <v>1928</v>
      </c>
      <c r="C50" t="s">
        <v>4</v>
      </c>
      <c r="D50" t="s">
        <v>4</v>
      </c>
      <c r="E50" s="3" t="s">
        <v>4</v>
      </c>
      <c r="F50" s="1" t="str">
        <f>HYPERLINK("https://strategicplanning.horsham.gov.uk/Regulation_19_Local_Plan/showUserAnswers?qid=9331459&amp;voteID=1186164", "View Response")</f>
        <v>View Response</v>
      </c>
    </row>
    <row r="51" spans="1:6" x14ac:dyDescent="0.35">
      <c r="A51">
        <v>1186174</v>
      </c>
      <c r="B51" t="s">
        <v>1929</v>
      </c>
      <c r="C51" t="s">
        <v>4</v>
      </c>
      <c r="D51" t="s">
        <v>4</v>
      </c>
      <c r="E51" s="3" t="s">
        <v>4</v>
      </c>
      <c r="F51" s="1" t="str">
        <f>HYPERLINK("https://strategicplanning.horsham.gov.uk/Regulation_19_Local_Plan/showUserAnswers?qid=9331459&amp;voteID=1186174", "View Response")</f>
        <v>View Response</v>
      </c>
    </row>
    <row r="52" spans="1:6" x14ac:dyDescent="0.35">
      <c r="A52">
        <v>1186189</v>
      </c>
      <c r="B52" t="s">
        <v>1930</v>
      </c>
      <c r="C52" t="s">
        <v>4</v>
      </c>
      <c r="D52" t="s">
        <v>4</v>
      </c>
      <c r="E52" s="3" t="s">
        <v>4</v>
      </c>
      <c r="F52" s="1" t="str">
        <f>HYPERLINK("https://strategicplanning.horsham.gov.uk/Regulation_19_Local_Plan/showUserAnswers?qid=9331459&amp;voteID=1186189", "View Response")</f>
        <v>View Response</v>
      </c>
    </row>
    <row r="53" spans="1:6" x14ac:dyDescent="0.35">
      <c r="A53">
        <v>1186220</v>
      </c>
      <c r="B53" t="s">
        <v>1931</v>
      </c>
      <c r="C53" t="s">
        <v>4</v>
      </c>
      <c r="D53" t="s">
        <v>4</v>
      </c>
      <c r="E53" s="3" t="s">
        <v>4</v>
      </c>
      <c r="F53" s="1" t="str">
        <f>HYPERLINK("https://strategicplanning.horsham.gov.uk/Regulation_19_Local_Plan/showUserAnswers?qid=9331459&amp;voteID=1186220", "View Response")</f>
        <v>View Response</v>
      </c>
    </row>
    <row r="54" spans="1:6" x14ac:dyDescent="0.35">
      <c r="A54">
        <v>1186243</v>
      </c>
      <c r="B54" t="s">
        <v>1932</v>
      </c>
      <c r="C54" t="s">
        <v>4</v>
      </c>
      <c r="D54" t="s">
        <v>4</v>
      </c>
      <c r="E54" s="3" t="s">
        <v>4</v>
      </c>
      <c r="F54" s="1" t="str">
        <f>HYPERLINK("https://strategicplanning.horsham.gov.uk/Regulation_19_Local_Plan/showUserAnswers?qid=9331459&amp;voteID=1186243", "View Response")</f>
        <v>View Response</v>
      </c>
    </row>
    <row r="55" spans="1:6" x14ac:dyDescent="0.35">
      <c r="A55">
        <v>1186334</v>
      </c>
      <c r="B55" t="s">
        <v>1933</v>
      </c>
      <c r="C55" t="s">
        <v>4</v>
      </c>
      <c r="D55" t="s">
        <v>4</v>
      </c>
      <c r="E55" s="3" t="s">
        <v>4</v>
      </c>
      <c r="F55" s="1" t="str">
        <f>HYPERLINK("https://strategicplanning.horsham.gov.uk/Regulation_19_Local_Plan/showUserAnswers?qid=9331459&amp;voteID=1186334", "View Response")</f>
        <v>View Response</v>
      </c>
    </row>
    <row r="56" spans="1:6" x14ac:dyDescent="0.35">
      <c r="A56">
        <v>1186336</v>
      </c>
      <c r="B56" t="s">
        <v>1934</v>
      </c>
      <c r="C56" t="s">
        <v>4</v>
      </c>
      <c r="D56" t="s">
        <v>4</v>
      </c>
      <c r="E56" s="3" t="s">
        <v>4</v>
      </c>
      <c r="F56" s="1" t="str">
        <f>HYPERLINK("https://strategicplanning.horsham.gov.uk/Regulation_19_Local_Plan/showUserAnswers?qid=9331459&amp;voteID=1186336", "View Response")</f>
        <v>View Response</v>
      </c>
    </row>
    <row r="57" spans="1:6" x14ac:dyDescent="0.35">
      <c r="A57">
        <v>1186337</v>
      </c>
      <c r="B57" t="s">
        <v>1935</v>
      </c>
      <c r="C57" t="s">
        <v>4</v>
      </c>
      <c r="D57" t="s">
        <v>4</v>
      </c>
      <c r="E57" s="3" t="s">
        <v>4</v>
      </c>
      <c r="F57" s="1" t="str">
        <f>HYPERLINK("https://strategicplanning.horsham.gov.uk/Regulation_19_Local_Plan/showUserAnswers?qid=9331459&amp;voteID=1186337", "View Response")</f>
        <v>View Response</v>
      </c>
    </row>
    <row r="58" spans="1:6" x14ac:dyDescent="0.35">
      <c r="A58">
        <v>1186357</v>
      </c>
      <c r="B58" t="s">
        <v>1936</v>
      </c>
      <c r="C58" t="s">
        <v>4</v>
      </c>
      <c r="D58" t="s">
        <v>4</v>
      </c>
      <c r="E58" s="3" t="s">
        <v>4</v>
      </c>
      <c r="F58" s="1" t="str">
        <f>HYPERLINK("https://strategicplanning.horsham.gov.uk/Regulation_19_Local_Plan/showUserAnswers?qid=9331459&amp;voteID=1186357", "View Response")</f>
        <v>View Response</v>
      </c>
    </row>
    <row r="59" spans="1:6" x14ac:dyDescent="0.35">
      <c r="A59">
        <v>1186360</v>
      </c>
      <c r="B59" t="s">
        <v>1937</v>
      </c>
      <c r="C59" t="s">
        <v>4</v>
      </c>
      <c r="D59" t="s">
        <v>4</v>
      </c>
      <c r="E59" s="3" t="s">
        <v>4</v>
      </c>
      <c r="F59" s="1" t="str">
        <f>HYPERLINK("https://strategicplanning.horsham.gov.uk/Regulation_19_Local_Plan/showUserAnswers?qid=9331459&amp;voteID=1186360", "View Response")</f>
        <v>View Response</v>
      </c>
    </row>
    <row r="60" spans="1:6" x14ac:dyDescent="0.35">
      <c r="A60">
        <v>1186376</v>
      </c>
      <c r="B60" t="s">
        <v>1938</v>
      </c>
      <c r="C60" t="s">
        <v>4</v>
      </c>
      <c r="D60" t="s">
        <v>4</v>
      </c>
      <c r="E60" s="3" t="s">
        <v>4</v>
      </c>
      <c r="F60" s="1" t="str">
        <f>HYPERLINK("https://strategicplanning.horsham.gov.uk/Regulation_19_Local_Plan/showUserAnswers?qid=9331459&amp;voteID=1186376", "View Response")</f>
        <v>View Response</v>
      </c>
    </row>
    <row r="61" spans="1:6" x14ac:dyDescent="0.35">
      <c r="A61">
        <v>1186392</v>
      </c>
      <c r="B61" t="s">
        <v>1939</v>
      </c>
      <c r="C61" t="s">
        <v>4</v>
      </c>
      <c r="D61" t="s">
        <v>4</v>
      </c>
      <c r="E61" s="3" t="s">
        <v>4</v>
      </c>
      <c r="F61" s="1" t="str">
        <f>HYPERLINK("https://strategicplanning.horsham.gov.uk/Regulation_19_Local_Plan/showUserAnswers?qid=9331459&amp;voteID=1186392", "View Response")</f>
        <v>View Response</v>
      </c>
    </row>
    <row r="62" spans="1:6" x14ac:dyDescent="0.35">
      <c r="A62">
        <v>1186420</v>
      </c>
      <c r="B62" t="s">
        <v>1940</v>
      </c>
      <c r="C62" t="s">
        <v>4</v>
      </c>
      <c r="D62" t="s">
        <v>4</v>
      </c>
      <c r="E62" s="3" t="s">
        <v>4</v>
      </c>
      <c r="F62" s="1" t="str">
        <f>HYPERLINK("https://strategicplanning.horsham.gov.uk/Regulation_19_Local_Plan/showUserAnswers?qid=9331459&amp;voteID=1186420", "View Response")</f>
        <v>View Response</v>
      </c>
    </row>
    <row r="63" spans="1:6" x14ac:dyDescent="0.35">
      <c r="A63">
        <v>1186447</v>
      </c>
      <c r="B63" t="s">
        <v>1941</v>
      </c>
      <c r="C63" t="s">
        <v>4</v>
      </c>
      <c r="D63" t="s">
        <v>4</v>
      </c>
      <c r="E63" s="3" t="s">
        <v>4</v>
      </c>
      <c r="F63" s="1" t="str">
        <f>HYPERLINK("https://strategicplanning.horsham.gov.uk/Regulation_19_Local_Plan/showUserAnswers?qid=9331459&amp;voteID=1186447", "View Response")</f>
        <v>View Response</v>
      </c>
    </row>
    <row r="64" spans="1:6" x14ac:dyDescent="0.35">
      <c r="A64">
        <v>1186466</v>
      </c>
      <c r="B64" t="s">
        <v>1942</v>
      </c>
      <c r="C64" t="s">
        <v>4</v>
      </c>
      <c r="D64" t="s">
        <v>4</v>
      </c>
      <c r="E64" s="3" t="s">
        <v>4</v>
      </c>
      <c r="F64" s="1" t="str">
        <f>HYPERLINK("https://strategicplanning.horsham.gov.uk/Regulation_19_Local_Plan/showUserAnswers?qid=9331459&amp;voteID=1186466", "View Response")</f>
        <v>View Response</v>
      </c>
    </row>
    <row r="65" spans="1:6" x14ac:dyDescent="0.35">
      <c r="A65">
        <v>1186473</v>
      </c>
      <c r="B65" t="s">
        <v>1943</v>
      </c>
      <c r="C65" t="s">
        <v>4</v>
      </c>
      <c r="D65" t="s">
        <v>4</v>
      </c>
      <c r="E65" s="3" t="s">
        <v>4</v>
      </c>
      <c r="F65" s="1" t="str">
        <f>HYPERLINK("https://strategicplanning.horsham.gov.uk/Regulation_19_Local_Plan/showUserAnswers?qid=9331459&amp;voteID=1186473", "View Response")</f>
        <v>View Response</v>
      </c>
    </row>
    <row r="66" spans="1:6" x14ac:dyDescent="0.35">
      <c r="A66">
        <v>1186479</v>
      </c>
      <c r="B66" t="s">
        <v>1944</v>
      </c>
      <c r="D66" t="s">
        <v>4</v>
      </c>
      <c r="E66" s="3" t="s">
        <v>127</v>
      </c>
      <c r="F66" s="1" t="str">
        <f>HYPERLINK("https://strategicplanning.horsham.gov.uk/Regulation_19_Local_Plan/showUserAnswers?qid=9331459&amp;voteID=1186479", "View Response")</f>
        <v>View Response</v>
      </c>
    </row>
    <row r="67" spans="1:6" x14ac:dyDescent="0.35">
      <c r="A67">
        <v>1186485</v>
      </c>
      <c r="B67" t="s">
        <v>1945</v>
      </c>
      <c r="C67" t="s">
        <v>4</v>
      </c>
      <c r="D67" t="s">
        <v>4</v>
      </c>
      <c r="E67" s="3" t="s">
        <v>127</v>
      </c>
      <c r="F67" s="1" t="str">
        <f>HYPERLINK("https://strategicplanning.horsham.gov.uk/Regulation_19_Local_Plan/showUserAnswers?qid=9331459&amp;voteID=1186485", "View Response")</f>
        <v>View Response</v>
      </c>
    </row>
    <row r="68" spans="1:6" x14ac:dyDescent="0.35">
      <c r="A68">
        <v>1186493</v>
      </c>
      <c r="B68" t="s">
        <v>1946</v>
      </c>
      <c r="C68" t="s">
        <v>4</v>
      </c>
      <c r="D68" t="s">
        <v>4</v>
      </c>
      <c r="E68" s="3" t="s">
        <v>4</v>
      </c>
      <c r="F68" s="1" t="str">
        <f>HYPERLINK("https://strategicplanning.horsham.gov.uk/Regulation_19_Local_Plan/showUserAnswers?qid=9331459&amp;voteID=1186493", "View Response")</f>
        <v>View Response</v>
      </c>
    </row>
    <row r="69" spans="1:6" x14ac:dyDescent="0.35">
      <c r="A69">
        <v>1186498</v>
      </c>
      <c r="B69" t="s">
        <v>1947</v>
      </c>
      <c r="C69" t="s">
        <v>4</v>
      </c>
      <c r="D69" t="s">
        <v>4</v>
      </c>
      <c r="E69" s="3" t="s">
        <v>127</v>
      </c>
      <c r="F69" s="1" t="str">
        <f>HYPERLINK("https://strategicplanning.horsham.gov.uk/Regulation_19_Local_Plan/showUserAnswers?qid=9331459&amp;voteID=1186498", "View Response")</f>
        <v>View Response</v>
      </c>
    </row>
    <row r="70" spans="1:6" x14ac:dyDescent="0.35">
      <c r="A70">
        <v>1186506</v>
      </c>
      <c r="B70" t="s">
        <v>1948</v>
      </c>
      <c r="C70" t="s">
        <v>72</v>
      </c>
      <c r="D70" t="s">
        <v>4</v>
      </c>
      <c r="E70" s="3" t="s">
        <v>4</v>
      </c>
      <c r="F70" s="1" t="str">
        <f>HYPERLINK("https://strategicplanning.horsham.gov.uk/Regulation_19_Local_Plan/showUserAnswers?qid=9331459&amp;voteID=1186506", "View Response")</f>
        <v>View Response</v>
      </c>
    </row>
    <row r="71" spans="1:6" x14ac:dyDescent="0.35">
      <c r="A71">
        <v>1186582</v>
      </c>
      <c r="B71" t="s">
        <v>1949</v>
      </c>
      <c r="C71" t="s">
        <v>4</v>
      </c>
      <c r="D71" t="s">
        <v>4</v>
      </c>
      <c r="E71" s="3" t="s">
        <v>4</v>
      </c>
      <c r="F71" s="1" t="str">
        <f>HYPERLINK("https://strategicplanning.horsham.gov.uk/Regulation_19_Local_Plan/showUserAnswers?qid=9331459&amp;voteID=1186582", "View Response")</f>
        <v>View Response</v>
      </c>
    </row>
    <row r="72" spans="1:6" x14ac:dyDescent="0.35">
      <c r="A72">
        <v>1186628</v>
      </c>
      <c r="B72" t="s">
        <v>1950</v>
      </c>
      <c r="C72" t="s">
        <v>4</v>
      </c>
      <c r="D72" t="s">
        <v>4</v>
      </c>
      <c r="E72" s="3" t="s">
        <v>4</v>
      </c>
      <c r="F72" s="1" t="str">
        <f>HYPERLINK("https://strategicplanning.horsham.gov.uk/Regulation_19_Local_Plan/showUserAnswers?qid=9331459&amp;voteID=1186628", "View Response")</f>
        <v>View Response</v>
      </c>
    </row>
    <row r="73" spans="1:6" x14ac:dyDescent="0.35">
      <c r="A73">
        <v>1186648</v>
      </c>
      <c r="B73" t="s">
        <v>1900</v>
      </c>
      <c r="D73" t="s">
        <v>4</v>
      </c>
      <c r="E73" s="3" t="s">
        <v>4</v>
      </c>
      <c r="F73" s="1" t="str">
        <f>HYPERLINK("https://strategicplanning.horsham.gov.uk/Regulation_19_Local_Plan/showUserAnswers?qid=9331459&amp;voteID=1186648", "View Response")</f>
        <v>View Response</v>
      </c>
    </row>
    <row r="74" spans="1:6" x14ac:dyDescent="0.35">
      <c r="A74">
        <v>1186680</v>
      </c>
      <c r="B74" t="s">
        <v>1951</v>
      </c>
      <c r="C74" t="s">
        <v>4</v>
      </c>
      <c r="D74" t="s">
        <v>4</v>
      </c>
      <c r="E74" s="3" t="s">
        <v>4</v>
      </c>
      <c r="F74" s="1" t="str">
        <f>HYPERLINK("https://strategicplanning.horsham.gov.uk/Regulation_19_Local_Plan/showUserAnswers?qid=9331459&amp;voteID=1186680", "View Response")</f>
        <v>View Response</v>
      </c>
    </row>
    <row r="75" spans="1:6" x14ac:dyDescent="0.35">
      <c r="A75">
        <v>1186690</v>
      </c>
      <c r="B75" t="s">
        <v>1952</v>
      </c>
      <c r="D75" t="s">
        <v>4</v>
      </c>
      <c r="E75" s="3" t="s">
        <v>4</v>
      </c>
      <c r="F75" s="1" t="str">
        <f>HYPERLINK("https://strategicplanning.horsham.gov.uk/Regulation_19_Local_Plan/showUserAnswers?qid=9331459&amp;voteID=1186690", "View Response")</f>
        <v>View Response</v>
      </c>
    </row>
    <row r="76" spans="1:6" x14ac:dyDescent="0.35">
      <c r="A76">
        <v>1186709</v>
      </c>
      <c r="B76" t="s">
        <v>1953</v>
      </c>
      <c r="C76" t="s">
        <v>4</v>
      </c>
      <c r="D76" t="s">
        <v>4</v>
      </c>
      <c r="E76" s="3" t="s">
        <v>4</v>
      </c>
      <c r="F76" s="1" t="str">
        <f>HYPERLINK("https://strategicplanning.horsham.gov.uk/Regulation_19_Local_Plan/showUserAnswers?qid=9331459&amp;voteID=1186709", "View Response")</f>
        <v>View Response</v>
      </c>
    </row>
    <row r="77" spans="1:6" x14ac:dyDescent="0.35">
      <c r="A77">
        <v>1186804</v>
      </c>
      <c r="B77" t="s">
        <v>1954</v>
      </c>
      <c r="C77" t="s">
        <v>4</v>
      </c>
      <c r="D77" t="s">
        <v>4</v>
      </c>
      <c r="E77" s="3" t="s">
        <v>4</v>
      </c>
      <c r="F77" s="1" t="str">
        <f>HYPERLINK("https://strategicplanning.horsham.gov.uk/Regulation_19_Local_Plan/showUserAnswers?qid=9331459&amp;voteID=1186804", "View Response")</f>
        <v>View Response</v>
      </c>
    </row>
    <row r="78" spans="1:6" x14ac:dyDescent="0.35">
      <c r="A78">
        <v>1186829</v>
      </c>
      <c r="B78" t="s">
        <v>1955</v>
      </c>
      <c r="C78" t="s">
        <v>4</v>
      </c>
      <c r="D78" t="s">
        <v>4</v>
      </c>
      <c r="E78" s="3" t="s">
        <v>4</v>
      </c>
      <c r="F78" s="1" t="str">
        <f>HYPERLINK("https://strategicplanning.horsham.gov.uk/Regulation_19_Local_Plan/showUserAnswers?qid=9331459&amp;voteID=1186829", "View Response")</f>
        <v>View Response</v>
      </c>
    </row>
    <row r="79" spans="1:6" x14ac:dyDescent="0.35">
      <c r="A79">
        <v>1186832</v>
      </c>
      <c r="B79" t="s">
        <v>1956</v>
      </c>
      <c r="C79" t="s">
        <v>4</v>
      </c>
      <c r="D79" t="s">
        <v>4</v>
      </c>
      <c r="E79" s="3" t="s">
        <v>4</v>
      </c>
      <c r="F79" s="1" t="str">
        <f>HYPERLINK("https://strategicplanning.horsham.gov.uk/Regulation_19_Local_Plan/showUserAnswers?qid=9331459&amp;voteID=1186832", "View Response")</f>
        <v>View Response</v>
      </c>
    </row>
    <row r="80" spans="1:6" x14ac:dyDescent="0.35">
      <c r="A80">
        <v>1186869</v>
      </c>
      <c r="B80" t="s">
        <v>1885</v>
      </c>
      <c r="C80" t="s">
        <v>4</v>
      </c>
      <c r="D80" t="s">
        <v>4</v>
      </c>
      <c r="E80" s="3" t="s">
        <v>127</v>
      </c>
      <c r="F80" s="1" t="str">
        <f>HYPERLINK("https://strategicplanning.horsham.gov.uk/Regulation_19_Local_Plan/showUserAnswers?qid=9331459&amp;voteID=1186869", "View Response")</f>
        <v>View Response</v>
      </c>
    </row>
    <row r="81" spans="1:6" x14ac:dyDescent="0.35">
      <c r="A81">
        <v>1186877</v>
      </c>
      <c r="B81" t="s">
        <v>1957</v>
      </c>
      <c r="C81" t="s">
        <v>4</v>
      </c>
      <c r="D81" t="s">
        <v>4</v>
      </c>
      <c r="E81" s="3" t="s">
        <v>4</v>
      </c>
      <c r="F81" s="1" t="str">
        <f>HYPERLINK("https://strategicplanning.horsham.gov.uk/Regulation_19_Local_Plan/showUserAnswers?qid=9331459&amp;voteID=1186877", "View Response")</f>
        <v>View Response</v>
      </c>
    </row>
    <row r="82" spans="1:6" x14ac:dyDescent="0.35">
      <c r="A82">
        <v>1186881</v>
      </c>
      <c r="B82" t="s">
        <v>1958</v>
      </c>
      <c r="D82" t="s">
        <v>4</v>
      </c>
      <c r="E82" s="3" t="s">
        <v>127</v>
      </c>
      <c r="F82" s="1" t="str">
        <f>HYPERLINK("https://strategicplanning.horsham.gov.uk/Regulation_19_Local_Plan/showUserAnswers?qid=9331459&amp;voteID=1186881", "View Response")</f>
        <v>View Response</v>
      </c>
    </row>
    <row r="83" spans="1:6" x14ac:dyDescent="0.35">
      <c r="A83">
        <v>1186895</v>
      </c>
      <c r="B83" t="s">
        <v>1959</v>
      </c>
      <c r="C83" t="s">
        <v>4</v>
      </c>
      <c r="D83" t="s">
        <v>4</v>
      </c>
      <c r="E83" s="3" t="s">
        <v>4</v>
      </c>
      <c r="F83" s="1" t="str">
        <f>HYPERLINK("https://strategicplanning.horsham.gov.uk/Regulation_19_Local_Plan/showUserAnswers?qid=9331459&amp;voteID=1186895", "View Response")</f>
        <v>View Response</v>
      </c>
    </row>
    <row r="84" spans="1:6" x14ac:dyDescent="0.35">
      <c r="A84">
        <v>1186918</v>
      </c>
      <c r="B84" t="s">
        <v>1960</v>
      </c>
      <c r="C84" t="s">
        <v>4</v>
      </c>
      <c r="D84" t="s">
        <v>4</v>
      </c>
      <c r="E84" s="3" t="s">
        <v>4</v>
      </c>
      <c r="F84" s="1" t="str">
        <f>HYPERLINK("https://strategicplanning.horsham.gov.uk/Regulation_19_Local_Plan/showUserAnswers?qid=9331459&amp;voteID=1186918", "View Response")</f>
        <v>View Response</v>
      </c>
    </row>
    <row r="85" spans="1:6" x14ac:dyDescent="0.35">
      <c r="A85">
        <v>1186919</v>
      </c>
      <c r="B85" t="s">
        <v>1961</v>
      </c>
      <c r="C85" t="s">
        <v>4</v>
      </c>
      <c r="D85" t="s">
        <v>4</v>
      </c>
      <c r="E85" s="3" t="s">
        <v>4</v>
      </c>
      <c r="F85" s="1" t="str">
        <f>HYPERLINK("https://strategicplanning.horsham.gov.uk/Regulation_19_Local_Plan/showUserAnswers?qid=9331459&amp;voteID=1186919", "View Response")</f>
        <v>View Response</v>
      </c>
    </row>
    <row r="86" spans="1:6" x14ac:dyDescent="0.35">
      <c r="A86">
        <v>1186947</v>
      </c>
      <c r="B86" t="s">
        <v>1885</v>
      </c>
      <c r="C86" t="s">
        <v>4</v>
      </c>
      <c r="D86" t="s">
        <v>4</v>
      </c>
      <c r="E86" s="3" t="s">
        <v>4</v>
      </c>
      <c r="F86" s="1" t="str">
        <f>HYPERLINK("https://strategicplanning.horsham.gov.uk/Regulation_19_Local_Plan/showUserAnswers?qid=9331459&amp;voteID=1186947", "View Response")</f>
        <v>View Response</v>
      </c>
    </row>
    <row r="87" spans="1:6" x14ac:dyDescent="0.35">
      <c r="A87">
        <v>1186954</v>
      </c>
      <c r="B87" t="s">
        <v>1962</v>
      </c>
      <c r="C87" t="s">
        <v>90</v>
      </c>
      <c r="D87" t="s">
        <v>4</v>
      </c>
      <c r="E87" s="3" t="s">
        <v>127</v>
      </c>
      <c r="F87" s="1" t="str">
        <f>HYPERLINK("https://strategicplanning.horsham.gov.uk/Regulation_19_Local_Plan/showUserAnswers?qid=9331459&amp;voteID=1186954", "View Response")</f>
        <v>View Response</v>
      </c>
    </row>
    <row r="88" spans="1:6" x14ac:dyDescent="0.35">
      <c r="A88">
        <v>1186961</v>
      </c>
      <c r="B88" t="s">
        <v>1962</v>
      </c>
      <c r="C88" t="s">
        <v>90</v>
      </c>
      <c r="D88" t="s">
        <v>4</v>
      </c>
      <c r="E88" s="3" t="s">
        <v>127</v>
      </c>
      <c r="F88" s="1" t="str">
        <f>HYPERLINK("https://strategicplanning.horsham.gov.uk/Regulation_19_Local_Plan/showUserAnswers?qid=9331459&amp;voteID=1186961", "View Response")</f>
        <v>View Response</v>
      </c>
    </row>
    <row r="89" spans="1:6" x14ac:dyDescent="0.35">
      <c r="A89">
        <v>1186962</v>
      </c>
      <c r="B89" t="s">
        <v>1962</v>
      </c>
      <c r="C89" t="s">
        <v>90</v>
      </c>
      <c r="D89" t="s">
        <v>4</v>
      </c>
      <c r="E89" s="3" t="s">
        <v>127</v>
      </c>
      <c r="F89" s="1" t="str">
        <f>HYPERLINK("https://strategicplanning.horsham.gov.uk/Regulation_19_Local_Plan/showUserAnswers?qid=9331459&amp;voteID=1186962", "View Response")</f>
        <v>View Response</v>
      </c>
    </row>
    <row r="90" spans="1:6" x14ac:dyDescent="0.35">
      <c r="A90">
        <v>1187152</v>
      </c>
      <c r="B90" t="s">
        <v>1963</v>
      </c>
      <c r="C90" t="s">
        <v>4</v>
      </c>
      <c r="D90" t="s">
        <v>4</v>
      </c>
      <c r="E90" s="3" t="s">
        <v>4</v>
      </c>
      <c r="F90" s="1" t="str">
        <f>HYPERLINK("https://strategicplanning.horsham.gov.uk/Regulation_19_Local_Plan/showUserAnswers?qid=9331459&amp;voteID=1187152", "View Response")</f>
        <v>View Response</v>
      </c>
    </row>
    <row r="91" spans="1:6" x14ac:dyDescent="0.35">
      <c r="A91">
        <v>1187158</v>
      </c>
      <c r="B91" t="s">
        <v>1962</v>
      </c>
      <c r="C91" t="s">
        <v>90</v>
      </c>
      <c r="D91" t="s">
        <v>4</v>
      </c>
      <c r="E91" s="3" t="s">
        <v>127</v>
      </c>
      <c r="F91" s="1" t="str">
        <f>HYPERLINK("https://strategicplanning.horsham.gov.uk/Regulation_19_Local_Plan/showUserAnswers?qid=9331459&amp;voteID=1187158", "View Response")</f>
        <v>View Response</v>
      </c>
    </row>
    <row r="92" spans="1:6" x14ac:dyDescent="0.35">
      <c r="A92">
        <v>1187169</v>
      </c>
      <c r="B92" t="s">
        <v>1962</v>
      </c>
      <c r="C92" t="s">
        <v>90</v>
      </c>
      <c r="D92" t="s">
        <v>4</v>
      </c>
      <c r="E92" s="3" t="s">
        <v>127</v>
      </c>
      <c r="F92" s="1" t="str">
        <f>HYPERLINK("https://strategicplanning.horsham.gov.uk/Regulation_19_Local_Plan/showUserAnswers?qid=9331459&amp;voteID=1187169", "View Response")</f>
        <v>View Response</v>
      </c>
    </row>
    <row r="93" spans="1:6" x14ac:dyDescent="0.35">
      <c r="A93">
        <v>1187175</v>
      </c>
      <c r="B93" t="s">
        <v>1964</v>
      </c>
      <c r="C93" t="s">
        <v>4</v>
      </c>
      <c r="D93" t="s">
        <v>4</v>
      </c>
      <c r="E93" s="3" t="s">
        <v>4</v>
      </c>
      <c r="F93" s="1" t="str">
        <f>HYPERLINK("https://strategicplanning.horsham.gov.uk/Regulation_19_Local_Plan/showUserAnswers?qid=9331459&amp;voteID=1187175", "View Response")</f>
        <v>View Response</v>
      </c>
    </row>
    <row r="94" spans="1:6" x14ac:dyDescent="0.35">
      <c r="A94">
        <v>1187177</v>
      </c>
      <c r="B94" t="s">
        <v>1965</v>
      </c>
      <c r="C94" t="s">
        <v>4</v>
      </c>
      <c r="D94" t="s">
        <v>4</v>
      </c>
      <c r="E94" s="3" t="s">
        <v>4</v>
      </c>
      <c r="F94" s="1" t="str">
        <f>HYPERLINK("https://strategicplanning.horsham.gov.uk/Regulation_19_Local_Plan/showUserAnswers?qid=9331459&amp;voteID=1187177", "View Response")</f>
        <v>View Response</v>
      </c>
    </row>
    <row r="95" spans="1:6" x14ac:dyDescent="0.35">
      <c r="A95">
        <v>1187188</v>
      </c>
      <c r="B95" t="s">
        <v>1966</v>
      </c>
      <c r="C95" t="s">
        <v>4</v>
      </c>
      <c r="D95" t="s">
        <v>4</v>
      </c>
      <c r="E95" s="3" t="s">
        <v>4</v>
      </c>
      <c r="F95" s="1" t="str">
        <f>HYPERLINK("https://strategicplanning.horsham.gov.uk/Regulation_19_Local_Plan/showUserAnswers?qid=9331459&amp;voteID=1187188", "View Response")</f>
        <v>View Response</v>
      </c>
    </row>
    <row r="96" spans="1:6" x14ac:dyDescent="0.35">
      <c r="A96">
        <v>1187258</v>
      </c>
      <c r="B96" t="s">
        <v>1967</v>
      </c>
      <c r="C96" t="s">
        <v>100</v>
      </c>
      <c r="D96" t="s">
        <v>4</v>
      </c>
      <c r="E96" s="3" t="s">
        <v>127</v>
      </c>
      <c r="F96" s="1" t="str">
        <f>HYPERLINK("https://strategicplanning.horsham.gov.uk/Regulation_19_Local_Plan/showUserAnswers?qid=9331459&amp;voteID=1187258", "View Response")</f>
        <v>View Response</v>
      </c>
    </row>
    <row r="97" spans="1:6" x14ac:dyDescent="0.35">
      <c r="A97">
        <v>1187283</v>
      </c>
      <c r="B97" t="s">
        <v>1885</v>
      </c>
      <c r="C97" t="s">
        <v>4</v>
      </c>
      <c r="D97" t="s">
        <v>4</v>
      </c>
      <c r="E97" s="3" t="s">
        <v>4</v>
      </c>
      <c r="F97" s="1" t="str">
        <f>HYPERLINK("https://strategicplanning.horsham.gov.uk/Regulation_19_Local_Plan/showUserAnswers?qid=9331459&amp;voteID=1187283", "View Response")</f>
        <v>View Response</v>
      </c>
    </row>
    <row r="98" spans="1:6" x14ac:dyDescent="0.35">
      <c r="A98">
        <v>1187294</v>
      </c>
      <c r="B98" t="s">
        <v>1968</v>
      </c>
      <c r="C98" t="s">
        <v>103</v>
      </c>
      <c r="D98" t="s">
        <v>4</v>
      </c>
      <c r="E98" s="3" t="s">
        <v>4</v>
      </c>
      <c r="F98" s="1" t="str">
        <f>HYPERLINK("https://strategicplanning.horsham.gov.uk/Regulation_19_Local_Plan/showUserAnswers?qid=9331459&amp;voteID=1187294", "View Response")</f>
        <v>View Response</v>
      </c>
    </row>
    <row r="99" spans="1:6" x14ac:dyDescent="0.35">
      <c r="A99">
        <v>1187317</v>
      </c>
      <c r="B99" t="s">
        <v>1969</v>
      </c>
      <c r="C99" t="s">
        <v>4</v>
      </c>
      <c r="D99" t="s">
        <v>4</v>
      </c>
      <c r="E99" s="3" t="s">
        <v>4</v>
      </c>
      <c r="F99" s="1" t="str">
        <f>HYPERLINK("https://strategicplanning.horsham.gov.uk/Regulation_19_Local_Plan/showUserAnswers?qid=9331459&amp;voteID=1187317", "View Response")</f>
        <v>View Response</v>
      </c>
    </row>
    <row r="100" spans="1:6" x14ac:dyDescent="0.35">
      <c r="A100">
        <v>1187456</v>
      </c>
      <c r="B100" t="s">
        <v>1970</v>
      </c>
      <c r="C100" t="s">
        <v>4</v>
      </c>
      <c r="D100" t="s">
        <v>4</v>
      </c>
      <c r="E100" s="3" t="s">
        <v>4</v>
      </c>
      <c r="F100" s="1" t="str">
        <f>HYPERLINK("https://strategicplanning.horsham.gov.uk/Regulation_19_Local_Plan/showUserAnswers?qid=9331459&amp;voteID=1187456", "View Response")</f>
        <v>View Response</v>
      </c>
    </row>
    <row r="101" spans="1:6" x14ac:dyDescent="0.35">
      <c r="A101">
        <v>1187466</v>
      </c>
      <c r="B101" t="s">
        <v>1971</v>
      </c>
      <c r="C101" t="s">
        <v>4</v>
      </c>
      <c r="D101" t="s">
        <v>4</v>
      </c>
      <c r="E101" s="3" t="s">
        <v>4</v>
      </c>
      <c r="F101" s="1" t="str">
        <f>HYPERLINK("https://strategicplanning.horsham.gov.uk/Regulation_19_Local_Plan/showUserAnswers?qid=9331459&amp;voteID=1187466", "View Response")</f>
        <v>View Response</v>
      </c>
    </row>
    <row r="102" spans="1:6" x14ac:dyDescent="0.35">
      <c r="A102">
        <v>1187471</v>
      </c>
      <c r="B102" t="s">
        <v>1972</v>
      </c>
      <c r="C102" t="s">
        <v>4</v>
      </c>
      <c r="D102" t="s">
        <v>4</v>
      </c>
      <c r="E102" s="3" t="s">
        <v>4</v>
      </c>
      <c r="F102" s="1" t="str">
        <f>HYPERLINK("https://strategicplanning.horsham.gov.uk/Regulation_19_Local_Plan/showUserAnswers?qid=9331459&amp;voteID=1187471", "View Response")</f>
        <v>View Response</v>
      </c>
    </row>
    <row r="103" spans="1:6" x14ac:dyDescent="0.35">
      <c r="A103">
        <v>1187472</v>
      </c>
      <c r="B103" t="s">
        <v>1973</v>
      </c>
      <c r="C103" t="s">
        <v>4</v>
      </c>
      <c r="D103" t="s">
        <v>4</v>
      </c>
      <c r="E103" s="3" t="s">
        <v>4</v>
      </c>
      <c r="F103" s="1" t="str">
        <f>HYPERLINK("https://strategicplanning.horsham.gov.uk/Regulation_19_Local_Plan/showUserAnswers?qid=9331459&amp;voteID=1187472", "View Response")</f>
        <v>View Response</v>
      </c>
    </row>
    <row r="104" spans="1:6" x14ac:dyDescent="0.35">
      <c r="A104">
        <v>1187476</v>
      </c>
      <c r="B104" t="s">
        <v>1974</v>
      </c>
      <c r="C104" t="s">
        <v>4</v>
      </c>
      <c r="D104" t="s">
        <v>4</v>
      </c>
      <c r="E104" s="3" t="s">
        <v>4</v>
      </c>
      <c r="F104" s="1" t="str">
        <f>HYPERLINK("https://strategicplanning.horsham.gov.uk/Regulation_19_Local_Plan/showUserAnswers?qid=9331459&amp;voteID=1187476", "View Response")</f>
        <v>View Response</v>
      </c>
    </row>
    <row r="105" spans="1:6" x14ac:dyDescent="0.35">
      <c r="A105">
        <v>1187481</v>
      </c>
      <c r="B105" t="s">
        <v>1975</v>
      </c>
      <c r="C105" t="s">
        <v>4</v>
      </c>
      <c r="D105" t="s">
        <v>4</v>
      </c>
      <c r="E105" s="3" t="s">
        <v>4</v>
      </c>
      <c r="F105" s="1" t="str">
        <f>HYPERLINK("https://strategicplanning.horsham.gov.uk/Regulation_19_Local_Plan/showUserAnswers?qid=9331459&amp;voteID=1187481", "View Response")</f>
        <v>View Response</v>
      </c>
    </row>
    <row r="106" spans="1:6" x14ac:dyDescent="0.35">
      <c r="A106">
        <v>1187487</v>
      </c>
      <c r="B106" t="s">
        <v>1976</v>
      </c>
      <c r="C106" t="s">
        <v>4</v>
      </c>
      <c r="D106" t="s">
        <v>4</v>
      </c>
      <c r="E106" s="3" t="s">
        <v>127</v>
      </c>
      <c r="F106" s="1" t="str">
        <f>HYPERLINK("https://strategicplanning.horsham.gov.uk/Regulation_19_Local_Plan/showUserAnswers?qid=9331459&amp;voteID=1187487", "View Response")</f>
        <v>View Response</v>
      </c>
    </row>
    <row r="107" spans="1:6" x14ac:dyDescent="0.35">
      <c r="A107">
        <v>1187491</v>
      </c>
      <c r="B107" t="s">
        <v>1972</v>
      </c>
      <c r="C107" t="s">
        <v>4</v>
      </c>
      <c r="D107" t="s">
        <v>4</v>
      </c>
      <c r="E107" s="3" t="s">
        <v>4</v>
      </c>
      <c r="F107" s="1" t="str">
        <f>HYPERLINK("https://strategicplanning.horsham.gov.uk/Regulation_19_Local_Plan/showUserAnswers?qid=9331459&amp;voteID=1187491", "View Response")</f>
        <v>View Response</v>
      </c>
    </row>
    <row r="108" spans="1:6" x14ac:dyDescent="0.35">
      <c r="A108">
        <v>1187499</v>
      </c>
      <c r="B108" t="s">
        <v>1977</v>
      </c>
      <c r="D108" t="s">
        <v>4</v>
      </c>
      <c r="E108" s="3" t="s">
        <v>4</v>
      </c>
      <c r="F108" s="1" t="str">
        <f>HYPERLINK("https://strategicplanning.horsham.gov.uk/Regulation_19_Local_Plan/showUserAnswers?qid=9331459&amp;voteID=1187499", "View Response")</f>
        <v>View Response</v>
      </c>
    </row>
    <row r="109" spans="1:6" x14ac:dyDescent="0.35">
      <c r="A109">
        <v>1187533</v>
      </c>
      <c r="B109" t="s">
        <v>1978</v>
      </c>
      <c r="C109" t="s">
        <v>115</v>
      </c>
      <c r="D109" t="s">
        <v>4</v>
      </c>
      <c r="E109" s="3" t="s">
        <v>127</v>
      </c>
      <c r="F109" s="1" t="str">
        <f>HYPERLINK("https://strategicplanning.horsham.gov.uk/Regulation_19_Local_Plan/showUserAnswers?qid=9331459&amp;voteID=1187533", "View Response")</f>
        <v>View Response</v>
      </c>
    </row>
    <row r="110" spans="1:6" x14ac:dyDescent="0.35">
      <c r="A110">
        <v>1187537</v>
      </c>
      <c r="B110" t="s">
        <v>1979</v>
      </c>
      <c r="C110" t="s">
        <v>4</v>
      </c>
      <c r="D110" t="s">
        <v>4</v>
      </c>
      <c r="E110" s="3" t="s">
        <v>4</v>
      </c>
      <c r="F110" s="1" t="str">
        <f>HYPERLINK("https://strategicplanning.horsham.gov.uk/Regulation_19_Local_Plan/showUserAnswers?qid=9331459&amp;voteID=1187537", "View Response")</f>
        <v>View Response</v>
      </c>
    </row>
    <row r="111" spans="1:6" x14ac:dyDescent="0.35">
      <c r="A111">
        <v>1187554</v>
      </c>
      <c r="B111" t="s">
        <v>1980</v>
      </c>
      <c r="C111" t="s">
        <v>4</v>
      </c>
      <c r="D111" t="s">
        <v>4</v>
      </c>
      <c r="E111" s="3" t="s">
        <v>127</v>
      </c>
      <c r="F111" s="1" t="str">
        <f>HYPERLINK("https://strategicplanning.horsham.gov.uk/Regulation_19_Local_Plan/showUserAnswers?qid=9331459&amp;voteID=1187554", "View Response")</f>
        <v>View Response</v>
      </c>
    </row>
    <row r="112" spans="1:6" x14ac:dyDescent="0.35">
      <c r="A112">
        <v>1187575</v>
      </c>
      <c r="B112" t="s">
        <v>1981</v>
      </c>
      <c r="C112" t="s">
        <v>4</v>
      </c>
      <c r="D112" t="s">
        <v>4</v>
      </c>
      <c r="E112" s="3" t="s">
        <v>127</v>
      </c>
      <c r="F112" s="1" t="str">
        <f>HYPERLINK("https://strategicplanning.horsham.gov.uk/Regulation_19_Local_Plan/showUserAnswers?qid=9331459&amp;voteID=1187575", "View Response")</f>
        <v>View Response</v>
      </c>
    </row>
    <row r="113" spans="1:6" x14ac:dyDescent="0.35">
      <c r="A113">
        <v>1187611</v>
      </c>
      <c r="B113" t="s">
        <v>1982</v>
      </c>
      <c r="C113" t="s">
        <v>4</v>
      </c>
      <c r="D113" t="s">
        <v>4</v>
      </c>
      <c r="E113" s="3" t="s">
        <v>4</v>
      </c>
      <c r="F113" s="1" t="str">
        <f>HYPERLINK("https://strategicplanning.horsham.gov.uk/Regulation_19_Local_Plan/showUserAnswers?qid=9331459&amp;voteID=1187611", "View Response")</f>
        <v>View Response</v>
      </c>
    </row>
    <row r="114" spans="1:6" x14ac:dyDescent="0.35">
      <c r="A114">
        <v>1187618</v>
      </c>
      <c r="B114" t="s">
        <v>1983</v>
      </c>
      <c r="C114" t="s">
        <v>4</v>
      </c>
      <c r="D114" t="s">
        <v>4</v>
      </c>
      <c r="E114" s="3" t="s">
        <v>4</v>
      </c>
      <c r="F114" s="1" t="str">
        <f>HYPERLINK("https://strategicplanning.horsham.gov.uk/Regulation_19_Local_Plan/showUserAnswers?qid=9331459&amp;voteID=1187618", "View Response")</f>
        <v>View Response</v>
      </c>
    </row>
    <row r="115" spans="1:6" x14ac:dyDescent="0.35">
      <c r="A115">
        <v>1187620</v>
      </c>
      <c r="B115" t="s">
        <v>1984</v>
      </c>
      <c r="C115" t="s">
        <v>4</v>
      </c>
      <c r="D115" t="s">
        <v>4</v>
      </c>
      <c r="E115" s="3" t="s">
        <v>4</v>
      </c>
      <c r="F115" s="1" t="str">
        <f>HYPERLINK("https://strategicplanning.horsham.gov.uk/Regulation_19_Local_Plan/showUserAnswers?qid=9331459&amp;voteID=1187620", "View Response")</f>
        <v>View Response</v>
      </c>
    </row>
    <row r="116" spans="1:6" x14ac:dyDescent="0.35">
      <c r="A116">
        <v>1187675</v>
      </c>
      <c r="B116" t="s">
        <v>1985</v>
      </c>
      <c r="C116" t="s">
        <v>4</v>
      </c>
      <c r="D116" t="s">
        <v>4</v>
      </c>
      <c r="E116" s="3" t="s">
        <v>4</v>
      </c>
      <c r="F116" s="1" t="str">
        <f>HYPERLINK("https://strategicplanning.horsham.gov.uk/Regulation_19_Local_Plan/showUserAnswers?qid=9331459&amp;voteID=1187675", "View Response")</f>
        <v>View Response</v>
      </c>
    </row>
    <row r="117" spans="1:6" x14ac:dyDescent="0.35">
      <c r="A117">
        <v>1187678</v>
      </c>
      <c r="B117" t="s">
        <v>1986</v>
      </c>
      <c r="D117" t="s">
        <v>4</v>
      </c>
      <c r="E117" s="3" t="s">
        <v>4</v>
      </c>
      <c r="F117" s="1" t="str">
        <f>HYPERLINK("https://strategicplanning.horsham.gov.uk/Regulation_19_Local_Plan/showUserAnswers?qid=9331459&amp;voteID=1187678", "View Response")</f>
        <v>View Response</v>
      </c>
    </row>
    <row r="118" spans="1:6" x14ac:dyDescent="0.35">
      <c r="A118">
        <v>1187692</v>
      </c>
      <c r="B118" t="s">
        <v>1987</v>
      </c>
      <c r="C118" t="s">
        <v>4</v>
      </c>
      <c r="D118" t="s">
        <v>4</v>
      </c>
      <c r="E118" s="3" t="s">
        <v>4</v>
      </c>
      <c r="F118" s="1" t="str">
        <f>HYPERLINK("https://strategicplanning.horsham.gov.uk/Regulation_19_Local_Plan/showUserAnswers?qid=9331459&amp;voteID=1187692", "View Response")</f>
        <v>View Response</v>
      </c>
    </row>
    <row r="119" spans="1:6" x14ac:dyDescent="0.35">
      <c r="A119">
        <v>1187754</v>
      </c>
      <c r="B119" t="s">
        <v>1988</v>
      </c>
      <c r="C119" t="s">
        <v>4</v>
      </c>
      <c r="D119" t="s">
        <v>4</v>
      </c>
      <c r="E119" s="3" t="s">
        <v>4</v>
      </c>
      <c r="F119" s="1" t="str">
        <f>HYPERLINK("https://strategicplanning.horsham.gov.uk/Regulation_19_Local_Plan/showUserAnswers?qid=9331459&amp;voteID=1187754", "View Response")</f>
        <v>View Response</v>
      </c>
    </row>
    <row r="120" spans="1:6" x14ac:dyDescent="0.35">
      <c r="A120">
        <v>1187783</v>
      </c>
      <c r="B120" t="s">
        <v>1989</v>
      </c>
      <c r="C120" t="s">
        <v>4</v>
      </c>
      <c r="D120" t="s">
        <v>4</v>
      </c>
      <c r="E120" s="3" t="s">
        <v>4</v>
      </c>
      <c r="F120" s="1" t="str">
        <f>HYPERLINK("https://strategicplanning.horsham.gov.uk/Regulation_19_Local_Plan/showUserAnswers?qid=9331459&amp;voteID=1187783", "View Response")</f>
        <v>View Response</v>
      </c>
    </row>
    <row r="121" spans="1:6" x14ac:dyDescent="0.35">
      <c r="A121">
        <v>1187817</v>
      </c>
      <c r="B121" t="s">
        <v>1990</v>
      </c>
      <c r="C121" t="s">
        <v>4</v>
      </c>
      <c r="D121" t="s">
        <v>4</v>
      </c>
      <c r="E121" s="3" t="s">
        <v>4</v>
      </c>
      <c r="F121" s="1" t="str">
        <f>HYPERLINK("https://strategicplanning.horsham.gov.uk/Regulation_19_Local_Plan/showUserAnswers?qid=9331459&amp;voteID=1187817", "View Response")</f>
        <v>View Response</v>
      </c>
    </row>
    <row r="122" spans="1:6" x14ac:dyDescent="0.35">
      <c r="A122">
        <v>1187906</v>
      </c>
      <c r="B122" t="s">
        <v>1991</v>
      </c>
      <c r="C122" t="s">
        <v>4</v>
      </c>
      <c r="D122" t="s">
        <v>4</v>
      </c>
      <c r="E122" s="3" t="s">
        <v>4</v>
      </c>
      <c r="F122" s="1" t="str">
        <f>HYPERLINK("https://strategicplanning.horsham.gov.uk/Regulation_19_Local_Plan/showUserAnswers?qid=9331459&amp;voteID=1187906", "View Response")</f>
        <v>View Response</v>
      </c>
    </row>
    <row r="123" spans="1:6" x14ac:dyDescent="0.35">
      <c r="A123">
        <v>1187995</v>
      </c>
      <c r="B123" t="s">
        <v>1992</v>
      </c>
      <c r="C123" t="s">
        <v>4</v>
      </c>
      <c r="D123" t="s">
        <v>4</v>
      </c>
      <c r="E123" s="3" t="s">
        <v>4</v>
      </c>
      <c r="F123" s="1" t="str">
        <f>HYPERLINK("https://strategicplanning.horsham.gov.uk/Regulation_19_Local_Plan/showUserAnswers?qid=9331459&amp;voteID=1187995", "View Response")</f>
        <v>View Response</v>
      </c>
    </row>
    <row r="124" spans="1:6" x14ac:dyDescent="0.35">
      <c r="A124">
        <v>1188004</v>
      </c>
      <c r="B124" t="s">
        <v>1993</v>
      </c>
      <c r="C124" t="s">
        <v>4</v>
      </c>
      <c r="D124" t="s">
        <v>4</v>
      </c>
      <c r="E124" s="3" t="s">
        <v>4</v>
      </c>
      <c r="F124" s="1" t="str">
        <f>HYPERLINK("https://strategicplanning.horsham.gov.uk/Regulation_19_Local_Plan/showUserAnswers?qid=9331459&amp;voteID=1188004", "View Response")</f>
        <v>View Response</v>
      </c>
    </row>
    <row r="125" spans="1:6" x14ac:dyDescent="0.35">
      <c r="A125">
        <v>1188006</v>
      </c>
      <c r="B125" t="s">
        <v>1994</v>
      </c>
      <c r="C125" t="s">
        <v>4</v>
      </c>
      <c r="D125" t="s">
        <v>4</v>
      </c>
      <c r="E125" s="3" t="s">
        <v>4</v>
      </c>
      <c r="F125" s="1" t="str">
        <f>HYPERLINK("https://strategicplanning.horsham.gov.uk/Regulation_19_Local_Plan/showUserAnswers?qid=9331459&amp;voteID=1188006", "View Response")</f>
        <v>View Response</v>
      </c>
    </row>
    <row r="126" spans="1:6" x14ac:dyDescent="0.35">
      <c r="A126">
        <v>1188012</v>
      </c>
      <c r="B126" t="s">
        <v>1995</v>
      </c>
      <c r="C126" t="s">
        <v>4</v>
      </c>
      <c r="D126" t="s">
        <v>4</v>
      </c>
      <c r="E126" s="3" t="s">
        <v>4</v>
      </c>
      <c r="F126" s="1" t="str">
        <f>HYPERLINK("https://strategicplanning.horsham.gov.uk/Regulation_19_Local_Plan/showUserAnswers?qid=9331459&amp;voteID=1188012", "View Response")</f>
        <v>View Response</v>
      </c>
    </row>
    <row r="127" spans="1:6" x14ac:dyDescent="0.35">
      <c r="A127">
        <v>1188022</v>
      </c>
      <c r="B127" t="s">
        <v>1995</v>
      </c>
      <c r="C127" t="s">
        <v>4</v>
      </c>
      <c r="D127" t="s">
        <v>4</v>
      </c>
      <c r="E127" s="3" t="s">
        <v>4</v>
      </c>
      <c r="F127" s="1" t="str">
        <f>HYPERLINK("https://strategicplanning.horsham.gov.uk/Regulation_19_Local_Plan/showUserAnswers?qid=9331459&amp;voteID=1188022", "View Response")</f>
        <v>View Response</v>
      </c>
    </row>
    <row r="128" spans="1:6" x14ac:dyDescent="0.35">
      <c r="A128">
        <v>1188023</v>
      </c>
      <c r="B128" t="s">
        <v>1996</v>
      </c>
      <c r="C128" t="s">
        <v>4</v>
      </c>
      <c r="D128" t="s">
        <v>4</v>
      </c>
      <c r="E128" s="3" t="s">
        <v>4</v>
      </c>
      <c r="F128" s="1" t="str">
        <f>HYPERLINK("https://strategicplanning.horsham.gov.uk/Regulation_19_Local_Plan/showUserAnswers?qid=9331459&amp;voteID=1188023", "View Response")</f>
        <v>View Response</v>
      </c>
    </row>
    <row r="129" spans="1:6" x14ac:dyDescent="0.35">
      <c r="A129">
        <v>1188025</v>
      </c>
      <c r="B129" t="s">
        <v>1997</v>
      </c>
      <c r="C129" t="s">
        <v>137</v>
      </c>
      <c r="D129" t="s">
        <v>4</v>
      </c>
      <c r="E129" s="3" t="s">
        <v>4</v>
      </c>
      <c r="F129" s="1" t="str">
        <f>HYPERLINK("https://strategicplanning.horsham.gov.uk/Regulation_19_Local_Plan/showUserAnswers?qid=9331459&amp;voteID=1188025", "View Response")</f>
        <v>View Response</v>
      </c>
    </row>
    <row r="130" spans="1:6" x14ac:dyDescent="0.35">
      <c r="A130">
        <v>1188027</v>
      </c>
      <c r="B130" t="s">
        <v>1995</v>
      </c>
      <c r="C130" t="s">
        <v>4</v>
      </c>
      <c r="D130" t="s">
        <v>4</v>
      </c>
      <c r="E130" s="3" t="s">
        <v>4</v>
      </c>
      <c r="F130" s="1" t="str">
        <f>HYPERLINK("https://strategicplanning.horsham.gov.uk/Regulation_19_Local_Plan/showUserAnswers?qid=9331459&amp;voteID=1188027", "View Response")</f>
        <v>View Response</v>
      </c>
    </row>
    <row r="131" spans="1:6" x14ac:dyDescent="0.35">
      <c r="A131">
        <v>1188032</v>
      </c>
      <c r="B131" t="s">
        <v>1995</v>
      </c>
      <c r="C131" t="s">
        <v>4</v>
      </c>
      <c r="D131" t="s">
        <v>4</v>
      </c>
      <c r="E131" s="3" t="s">
        <v>4</v>
      </c>
      <c r="F131" s="1" t="str">
        <f>HYPERLINK("https://strategicplanning.horsham.gov.uk/Regulation_19_Local_Plan/showUserAnswers?qid=9331459&amp;voteID=1188032", "View Response")</f>
        <v>View Response</v>
      </c>
    </row>
    <row r="132" spans="1:6" x14ac:dyDescent="0.35">
      <c r="A132">
        <v>1188036</v>
      </c>
      <c r="B132" t="s">
        <v>1995</v>
      </c>
      <c r="C132" t="s">
        <v>4</v>
      </c>
      <c r="D132" t="s">
        <v>4</v>
      </c>
      <c r="E132" s="3" t="s">
        <v>4</v>
      </c>
      <c r="F132" s="1" t="str">
        <f>HYPERLINK("https://strategicplanning.horsham.gov.uk/Regulation_19_Local_Plan/showUserAnswers?qid=9331459&amp;voteID=1188036", "View Response")</f>
        <v>View Response</v>
      </c>
    </row>
    <row r="133" spans="1:6" x14ac:dyDescent="0.35">
      <c r="A133">
        <v>1188040</v>
      </c>
      <c r="B133" t="s">
        <v>1995</v>
      </c>
      <c r="C133" t="s">
        <v>4</v>
      </c>
      <c r="D133" t="s">
        <v>4</v>
      </c>
      <c r="E133" s="3" t="s">
        <v>4</v>
      </c>
      <c r="F133" s="1" t="str">
        <f>HYPERLINK("https://strategicplanning.horsham.gov.uk/Regulation_19_Local_Plan/showUserAnswers?qid=9331459&amp;voteID=1188040", "View Response")</f>
        <v>View Response</v>
      </c>
    </row>
    <row r="134" spans="1:6" x14ac:dyDescent="0.35">
      <c r="A134">
        <v>1188043</v>
      </c>
      <c r="B134" t="s">
        <v>1995</v>
      </c>
      <c r="C134" t="s">
        <v>4</v>
      </c>
      <c r="D134" t="s">
        <v>4</v>
      </c>
      <c r="E134" s="3" t="s">
        <v>4</v>
      </c>
      <c r="F134" s="1" t="str">
        <f>HYPERLINK("https://strategicplanning.horsham.gov.uk/Regulation_19_Local_Plan/showUserAnswers?qid=9331459&amp;voteID=1188043", "View Response")</f>
        <v>View Response</v>
      </c>
    </row>
    <row r="135" spans="1:6" x14ac:dyDescent="0.35">
      <c r="A135">
        <v>1188053</v>
      </c>
      <c r="B135" t="s">
        <v>1995</v>
      </c>
      <c r="C135" t="s">
        <v>4</v>
      </c>
      <c r="D135" t="s">
        <v>4</v>
      </c>
      <c r="E135" s="3" t="s">
        <v>4</v>
      </c>
      <c r="F135" s="1" t="str">
        <f>HYPERLINK("https://strategicplanning.horsham.gov.uk/Regulation_19_Local_Plan/showUserAnswers?qid=9331459&amp;voteID=1188053", "View Response")</f>
        <v>View Response</v>
      </c>
    </row>
    <row r="136" spans="1:6" x14ac:dyDescent="0.35">
      <c r="A136">
        <v>1188151</v>
      </c>
      <c r="B136" t="s">
        <v>1998</v>
      </c>
      <c r="C136" t="s">
        <v>4</v>
      </c>
      <c r="D136" t="s">
        <v>4</v>
      </c>
      <c r="E136" s="3" t="s">
        <v>4</v>
      </c>
      <c r="F136" s="1" t="str">
        <f>HYPERLINK("https://strategicplanning.horsham.gov.uk/Regulation_19_Local_Plan/showUserAnswers?qid=9331459&amp;voteID=1188151", "View Response")</f>
        <v>View Response</v>
      </c>
    </row>
    <row r="137" spans="1:6" x14ac:dyDescent="0.35">
      <c r="A137">
        <v>1188161</v>
      </c>
      <c r="B137" t="s">
        <v>1999</v>
      </c>
      <c r="C137" t="s">
        <v>4</v>
      </c>
      <c r="D137" t="s">
        <v>4</v>
      </c>
      <c r="E137" s="3" t="s">
        <v>4</v>
      </c>
      <c r="F137" s="1" t="str">
        <f>HYPERLINK("https://strategicplanning.horsham.gov.uk/Regulation_19_Local_Plan/showUserAnswers?qid=9331459&amp;voteID=1188161", "View Response")</f>
        <v>View Response</v>
      </c>
    </row>
    <row r="138" spans="1:6" x14ac:dyDescent="0.35">
      <c r="A138">
        <v>1188165</v>
      </c>
      <c r="B138" t="s">
        <v>2000</v>
      </c>
      <c r="C138" t="s">
        <v>4</v>
      </c>
      <c r="D138" t="s">
        <v>4</v>
      </c>
      <c r="E138" s="3" t="s">
        <v>4</v>
      </c>
      <c r="F138" s="1" t="str">
        <f>HYPERLINK("https://strategicplanning.horsham.gov.uk/Regulation_19_Local_Plan/showUserAnswers?qid=9331459&amp;voteID=1188165", "View Response")</f>
        <v>View Response</v>
      </c>
    </row>
    <row r="139" spans="1:6" x14ac:dyDescent="0.35">
      <c r="A139">
        <v>1188170</v>
      </c>
      <c r="B139" t="s">
        <v>2001</v>
      </c>
      <c r="C139" t="s">
        <v>4</v>
      </c>
      <c r="D139" t="s">
        <v>4</v>
      </c>
      <c r="E139" s="3" t="s">
        <v>4</v>
      </c>
      <c r="F139" s="1" t="str">
        <f>HYPERLINK("https://strategicplanning.horsham.gov.uk/Regulation_19_Local_Plan/showUserAnswers?qid=9331459&amp;voteID=1188170", "View Response")</f>
        <v>View Response</v>
      </c>
    </row>
    <row r="140" spans="1:6" x14ac:dyDescent="0.35">
      <c r="A140">
        <v>1188171</v>
      </c>
      <c r="B140" t="s">
        <v>2002</v>
      </c>
      <c r="C140" t="s">
        <v>4</v>
      </c>
      <c r="D140" t="s">
        <v>4</v>
      </c>
      <c r="E140" s="3" t="s">
        <v>4</v>
      </c>
      <c r="F140" s="1" t="str">
        <f>HYPERLINK("https://strategicplanning.horsham.gov.uk/Regulation_19_Local_Plan/showUserAnswers?qid=9331459&amp;voteID=1188171", "View Response")</f>
        <v>View Response</v>
      </c>
    </row>
    <row r="141" spans="1:6" x14ac:dyDescent="0.35">
      <c r="A141">
        <v>1188203</v>
      </c>
      <c r="B141" t="s">
        <v>2003</v>
      </c>
      <c r="C141" t="s">
        <v>4</v>
      </c>
      <c r="D141" t="s">
        <v>4</v>
      </c>
      <c r="E141" s="3" t="s">
        <v>127</v>
      </c>
      <c r="F141" s="1" t="str">
        <f>HYPERLINK("https://strategicplanning.horsham.gov.uk/Regulation_19_Local_Plan/showUserAnswers?qid=9331459&amp;voteID=1188203", "View Response")</f>
        <v>View Response</v>
      </c>
    </row>
    <row r="142" spans="1:6" x14ac:dyDescent="0.35">
      <c r="A142">
        <v>1188212</v>
      </c>
      <c r="B142" t="s">
        <v>2004</v>
      </c>
      <c r="C142" t="s">
        <v>4</v>
      </c>
      <c r="D142" t="s">
        <v>4</v>
      </c>
      <c r="E142" s="3" t="s">
        <v>4</v>
      </c>
      <c r="F142" s="1" t="str">
        <f>HYPERLINK("https://strategicplanning.horsham.gov.uk/Regulation_19_Local_Plan/showUserAnswers?qid=9331459&amp;voteID=1188212", "View Response")</f>
        <v>View Response</v>
      </c>
    </row>
    <row r="143" spans="1:6" x14ac:dyDescent="0.35">
      <c r="A143">
        <v>1188214</v>
      </c>
      <c r="B143" t="s">
        <v>2005</v>
      </c>
      <c r="C143" t="s">
        <v>4</v>
      </c>
      <c r="D143" t="s">
        <v>4</v>
      </c>
      <c r="E143" s="3" t="s">
        <v>127</v>
      </c>
      <c r="F143" s="1" t="str">
        <f>HYPERLINK("https://strategicplanning.horsham.gov.uk/Regulation_19_Local_Plan/showUserAnswers?qid=9331459&amp;voteID=1188214", "View Response")</f>
        <v>View Response</v>
      </c>
    </row>
    <row r="144" spans="1:6" x14ac:dyDescent="0.35">
      <c r="A144">
        <v>1188241</v>
      </c>
      <c r="B144" t="s">
        <v>2006</v>
      </c>
      <c r="C144" t="s">
        <v>4</v>
      </c>
      <c r="D144" t="s">
        <v>4</v>
      </c>
      <c r="E144" s="3" t="s">
        <v>4</v>
      </c>
      <c r="F144" s="1" t="str">
        <f>HYPERLINK("https://strategicplanning.horsham.gov.uk/Regulation_19_Local_Plan/showUserAnswers?qid=9331459&amp;voteID=1188241", "View Response")</f>
        <v>View Response</v>
      </c>
    </row>
    <row r="145" spans="1:6" x14ac:dyDescent="0.35">
      <c r="A145">
        <v>1188248</v>
      </c>
      <c r="B145" t="s">
        <v>1900</v>
      </c>
      <c r="D145" t="s">
        <v>4</v>
      </c>
      <c r="E145" s="3" t="s">
        <v>4</v>
      </c>
      <c r="F145" s="1" t="str">
        <f>HYPERLINK("https://strategicplanning.horsham.gov.uk/Regulation_19_Local_Plan/showUserAnswers?qid=9331459&amp;voteID=1188248", "View Response")</f>
        <v>View Response</v>
      </c>
    </row>
    <row r="146" spans="1:6" x14ac:dyDescent="0.35">
      <c r="A146">
        <v>1188260</v>
      </c>
      <c r="B146" t="s">
        <v>2007</v>
      </c>
      <c r="C146" t="s">
        <v>4</v>
      </c>
      <c r="D146" t="s">
        <v>4</v>
      </c>
      <c r="E146" s="3" t="s">
        <v>127</v>
      </c>
      <c r="F146" s="1" t="str">
        <f>HYPERLINK("https://strategicplanning.horsham.gov.uk/Regulation_19_Local_Plan/showUserAnswers?qid=9331459&amp;voteID=1188260", "View Response")</f>
        <v>View Response</v>
      </c>
    </row>
    <row r="147" spans="1:6" x14ac:dyDescent="0.35">
      <c r="A147">
        <v>1188261</v>
      </c>
      <c r="B147" t="s">
        <v>2008</v>
      </c>
      <c r="C147" t="s">
        <v>4</v>
      </c>
      <c r="D147" t="s">
        <v>4</v>
      </c>
      <c r="E147" s="3" t="s">
        <v>127</v>
      </c>
      <c r="F147" s="1" t="str">
        <f>HYPERLINK("https://strategicplanning.horsham.gov.uk/Regulation_19_Local_Plan/showUserAnswers?qid=9331459&amp;voteID=1188261", "View Response")</f>
        <v>View Response</v>
      </c>
    </row>
    <row r="148" spans="1:6" x14ac:dyDescent="0.35">
      <c r="A148">
        <v>1188272</v>
      </c>
      <c r="B148" t="s">
        <v>1995</v>
      </c>
      <c r="C148" t="s">
        <v>4</v>
      </c>
      <c r="D148" t="s">
        <v>4</v>
      </c>
      <c r="E148" s="3" t="s">
        <v>4</v>
      </c>
      <c r="F148" s="1" t="str">
        <f>HYPERLINK("https://strategicplanning.horsham.gov.uk/Regulation_19_Local_Plan/showUserAnswers?qid=9331459&amp;voteID=1188272", "View Response")</f>
        <v>View Response</v>
      </c>
    </row>
    <row r="149" spans="1:6" x14ac:dyDescent="0.35">
      <c r="A149">
        <v>1188279</v>
      </c>
      <c r="B149" t="s">
        <v>1995</v>
      </c>
      <c r="C149" t="s">
        <v>4</v>
      </c>
      <c r="D149" t="s">
        <v>4</v>
      </c>
      <c r="E149" s="3" t="s">
        <v>4</v>
      </c>
      <c r="F149" s="1" t="str">
        <f>HYPERLINK("https://strategicplanning.horsham.gov.uk/Regulation_19_Local_Plan/showUserAnswers?qid=9331459&amp;voteID=1188279", "View Response")</f>
        <v>View Response</v>
      </c>
    </row>
    <row r="150" spans="1:6" x14ac:dyDescent="0.35">
      <c r="A150">
        <v>1188290</v>
      </c>
      <c r="B150" t="s">
        <v>2009</v>
      </c>
      <c r="D150" t="s">
        <v>4</v>
      </c>
      <c r="E150" s="3" t="s">
        <v>4</v>
      </c>
      <c r="F150" s="1" t="str">
        <f>HYPERLINK("https://strategicplanning.horsham.gov.uk/Regulation_19_Local_Plan/showUserAnswers?qid=9331459&amp;voteID=1188290", "View Response")</f>
        <v>View Response</v>
      </c>
    </row>
    <row r="151" spans="1:6" x14ac:dyDescent="0.35">
      <c r="A151">
        <v>1188293</v>
      </c>
      <c r="B151" t="s">
        <v>1995</v>
      </c>
      <c r="C151" t="s">
        <v>4</v>
      </c>
      <c r="D151" t="s">
        <v>4</v>
      </c>
      <c r="E151" s="3" t="s">
        <v>4</v>
      </c>
      <c r="F151" s="1" t="str">
        <f>HYPERLINK("https://strategicplanning.horsham.gov.uk/Regulation_19_Local_Plan/showUserAnswers?qid=9331459&amp;voteID=1188293", "View Response")</f>
        <v>View Response</v>
      </c>
    </row>
    <row r="152" spans="1:6" x14ac:dyDescent="0.35">
      <c r="A152">
        <v>1188294</v>
      </c>
      <c r="B152" t="s">
        <v>1995</v>
      </c>
      <c r="C152" t="s">
        <v>4</v>
      </c>
      <c r="D152" t="s">
        <v>4</v>
      </c>
      <c r="E152" s="3" t="s">
        <v>4</v>
      </c>
      <c r="F152" s="1" t="str">
        <f>HYPERLINK("https://strategicplanning.horsham.gov.uk/Regulation_19_Local_Plan/showUserAnswers?qid=9331459&amp;voteID=1188294", "View Response")</f>
        <v>View Response</v>
      </c>
    </row>
    <row r="153" spans="1:6" x14ac:dyDescent="0.35">
      <c r="A153">
        <v>1188296</v>
      </c>
      <c r="B153" t="s">
        <v>1995</v>
      </c>
      <c r="C153" t="s">
        <v>4</v>
      </c>
      <c r="D153" t="s">
        <v>4</v>
      </c>
      <c r="E153" s="3" t="s">
        <v>4</v>
      </c>
      <c r="F153" s="1" t="str">
        <f>HYPERLINK("https://strategicplanning.horsham.gov.uk/Regulation_19_Local_Plan/showUserAnswers?qid=9331459&amp;voteID=1188296", "View Response")</f>
        <v>View Response</v>
      </c>
    </row>
    <row r="154" spans="1:6" x14ac:dyDescent="0.35">
      <c r="A154">
        <v>1188299</v>
      </c>
      <c r="B154" t="s">
        <v>1995</v>
      </c>
      <c r="C154" t="s">
        <v>4</v>
      </c>
      <c r="D154" t="s">
        <v>4</v>
      </c>
      <c r="E154" s="3" t="s">
        <v>4</v>
      </c>
      <c r="F154" s="1" t="str">
        <f>HYPERLINK("https://strategicplanning.horsham.gov.uk/Regulation_19_Local_Plan/showUserAnswers?qid=9331459&amp;voteID=1188299", "View Response")</f>
        <v>View Response</v>
      </c>
    </row>
    <row r="155" spans="1:6" x14ac:dyDescent="0.35">
      <c r="A155">
        <v>1188307</v>
      </c>
      <c r="B155" t="s">
        <v>1995</v>
      </c>
      <c r="C155" t="s">
        <v>4</v>
      </c>
      <c r="D155" t="s">
        <v>4</v>
      </c>
      <c r="E155" s="3" t="s">
        <v>4</v>
      </c>
      <c r="F155" s="1" t="str">
        <f>HYPERLINK("https://strategicplanning.horsham.gov.uk/Regulation_19_Local_Plan/showUserAnswers?qid=9331459&amp;voteID=1188307", "View Response")</f>
        <v>View Response</v>
      </c>
    </row>
    <row r="156" spans="1:6" x14ac:dyDescent="0.35">
      <c r="A156">
        <v>1188312</v>
      </c>
      <c r="B156" t="s">
        <v>1995</v>
      </c>
      <c r="C156" t="s">
        <v>4</v>
      </c>
      <c r="D156" t="s">
        <v>4</v>
      </c>
      <c r="E156" s="3" t="s">
        <v>4</v>
      </c>
      <c r="F156" s="1" t="str">
        <f>HYPERLINK("https://strategicplanning.horsham.gov.uk/Regulation_19_Local_Plan/showUserAnswers?qid=9331459&amp;voteID=1188312", "View Response")</f>
        <v>View Response</v>
      </c>
    </row>
    <row r="157" spans="1:6" x14ac:dyDescent="0.35">
      <c r="A157">
        <v>1188320</v>
      </c>
      <c r="B157" t="s">
        <v>1995</v>
      </c>
      <c r="C157" t="s">
        <v>4</v>
      </c>
      <c r="D157" t="s">
        <v>4</v>
      </c>
      <c r="E157" s="3" t="s">
        <v>4</v>
      </c>
      <c r="F157" s="1" t="str">
        <f>HYPERLINK("https://strategicplanning.horsham.gov.uk/Regulation_19_Local_Plan/showUserAnswers?qid=9331459&amp;voteID=1188320", "View Response")</f>
        <v>View Response</v>
      </c>
    </row>
    <row r="158" spans="1:6" x14ac:dyDescent="0.35">
      <c r="A158">
        <v>1188326</v>
      </c>
      <c r="B158" t="s">
        <v>2010</v>
      </c>
      <c r="D158" t="s">
        <v>4</v>
      </c>
      <c r="E158" s="3" t="s">
        <v>4</v>
      </c>
      <c r="F158" s="1" t="str">
        <f>HYPERLINK("https://strategicplanning.horsham.gov.uk/Regulation_19_Local_Plan/showUserAnswers?qid=9331459&amp;voteID=1188326", "View Response")</f>
        <v>View Response</v>
      </c>
    </row>
    <row r="159" spans="1:6" x14ac:dyDescent="0.35">
      <c r="A159">
        <v>1188341</v>
      </c>
      <c r="B159" t="s">
        <v>2011</v>
      </c>
      <c r="C159" t="s">
        <v>4</v>
      </c>
      <c r="D159" t="s">
        <v>4</v>
      </c>
      <c r="E159" s="3" t="s">
        <v>4</v>
      </c>
      <c r="F159" s="1" t="str">
        <f>HYPERLINK("https://strategicplanning.horsham.gov.uk/Regulation_19_Local_Plan/showUserAnswers?qid=9331459&amp;voteID=1188341", "View Response")</f>
        <v>View Response</v>
      </c>
    </row>
    <row r="160" spans="1:6" x14ac:dyDescent="0.35">
      <c r="A160">
        <v>1188342</v>
      </c>
      <c r="B160" t="s">
        <v>2012</v>
      </c>
      <c r="C160" t="s">
        <v>4</v>
      </c>
      <c r="D160" t="s">
        <v>4</v>
      </c>
      <c r="E160" s="3" t="s">
        <v>4</v>
      </c>
      <c r="F160" s="1" t="str">
        <f>HYPERLINK("https://strategicplanning.horsham.gov.uk/Regulation_19_Local_Plan/showUserAnswers?qid=9331459&amp;voteID=1188342", "View Response")</f>
        <v>View Response</v>
      </c>
    </row>
    <row r="161" spans="1:6" x14ac:dyDescent="0.35">
      <c r="A161">
        <v>1188346</v>
      </c>
      <c r="B161" t="s">
        <v>2013</v>
      </c>
      <c r="C161" t="s">
        <v>4</v>
      </c>
      <c r="D161" t="s">
        <v>4</v>
      </c>
      <c r="E161" s="3" t="s">
        <v>4</v>
      </c>
      <c r="F161" s="1" t="str">
        <f>HYPERLINK("https://strategicplanning.horsham.gov.uk/Regulation_19_Local_Plan/showUserAnswers?qid=9331459&amp;voteID=1188346", "View Response")</f>
        <v>View Response</v>
      </c>
    </row>
    <row r="162" spans="1:6" x14ac:dyDescent="0.35">
      <c r="A162">
        <v>1188356</v>
      </c>
      <c r="B162" t="s">
        <v>2014</v>
      </c>
      <c r="C162" t="s">
        <v>4</v>
      </c>
      <c r="D162" t="s">
        <v>4</v>
      </c>
      <c r="E162" s="3" t="s">
        <v>4</v>
      </c>
      <c r="F162" s="1" t="str">
        <f>HYPERLINK("https://strategicplanning.horsham.gov.uk/Regulation_19_Local_Plan/showUserAnswers?qid=9331459&amp;voteID=1188356", "View Response")</f>
        <v>View Response</v>
      </c>
    </row>
    <row r="163" spans="1:6" x14ac:dyDescent="0.35">
      <c r="A163">
        <v>1188358</v>
      </c>
      <c r="B163" t="s">
        <v>2015</v>
      </c>
      <c r="C163" t="s">
        <v>4</v>
      </c>
      <c r="D163" t="s">
        <v>4</v>
      </c>
      <c r="E163" s="3" t="s">
        <v>4</v>
      </c>
      <c r="F163" s="1" t="str">
        <f>HYPERLINK("https://strategicplanning.horsham.gov.uk/Regulation_19_Local_Plan/showUserAnswers?qid=9331459&amp;voteID=1188358", "View Response")</f>
        <v>View Response</v>
      </c>
    </row>
    <row r="164" spans="1:6" x14ac:dyDescent="0.35">
      <c r="A164">
        <v>1188385</v>
      </c>
      <c r="B164" t="s">
        <v>2016</v>
      </c>
      <c r="C164" t="s">
        <v>4</v>
      </c>
      <c r="D164" t="s">
        <v>4</v>
      </c>
      <c r="E164" s="3" t="s">
        <v>127</v>
      </c>
      <c r="F164" s="1" t="str">
        <f>HYPERLINK("https://strategicplanning.horsham.gov.uk/Regulation_19_Local_Plan/showUserAnswers?qid=9331459&amp;voteID=1188385", "View Response")</f>
        <v>View Response</v>
      </c>
    </row>
    <row r="165" spans="1:6" x14ac:dyDescent="0.35">
      <c r="A165">
        <v>1188545</v>
      </c>
      <c r="B165" t="s">
        <v>2017</v>
      </c>
      <c r="C165" t="s">
        <v>4</v>
      </c>
      <c r="D165" t="s">
        <v>4</v>
      </c>
      <c r="E165" s="3" t="s">
        <v>4</v>
      </c>
      <c r="F165" s="1" t="str">
        <f>HYPERLINK("https://strategicplanning.horsham.gov.uk/Regulation_19_Local_Plan/showUserAnswers?qid=9331459&amp;voteID=1188545", "View Response")</f>
        <v>View Response</v>
      </c>
    </row>
    <row r="166" spans="1:6" x14ac:dyDescent="0.35">
      <c r="A166">
        <v>1188570</v>
      </c>
      <c r="B166" t="s">
        <v>2018</v>
      </c>
      <c r="C166" t="s">
        <v>4</v>
      </c>
      <c r="D166" t="s">
        <v>4</v>
      </c>
      <c r="E166" s="3" t="s">
        <v>4</v>
      </c>
      <c r="F166" s="1" t="str">
        <f>HYPERLINK("https://strategicplanning.horsham.gov.uk/Regulation_19_Local_Plan/showUserAnswers?qid=9331459&amp;voteID=1188570", "View Response")</f>
        <v>View Response</v>
      </c>
    </row>
    <row r="167" spans="1:6" x14ac:dyDescent="0.35">
      <c r="A167">
        <v>1188605</v>
      </c>
      <c r="B167" t="s">
        <v>1900</v>
      </c>
      <c r="D167" t="s">
        <v>4</v>
      </c>
      <c r="E167" s="3" t="s">
        <v>4</v>
      </c>
      <c r="F167" s="1" t="str">
        <f>HYPERLINK("https://strategicplanning.horsham.gov.uk/Regulation_19_Local_Plan/showUserAnswers?qid=9331459&amp;voteID=1188605", "View Response")</f>
        <v>View Response</v>
      </c>
    </row>
    <row r="168" spans="1:6" x14ac:dyDescent="0.35">
      <c r="A168">
        <v>1188622</v>
      </c>
      <c r="B168" t="s">
        <v>2019</v>
      </c>
      <c r="C168" t="s">
        <v>4</v>
      </c>
      <c r="D168" t="s">
        <v>4</v>
      </c>
      <c r="E168" s="3" t="s">
        <v>127</v>
      </c>
      <c r="F168" s="1" t="str">
        <f>HYPERLINK("https://strategicplanning.horsham.gov.uk/Regulation_19_Local_Plan/showUserAnswers?qid=9331459&amp;voteID=1188622", "View Response")</f>
        <v>View Response</v>
      </c>
    </row>
    <row r="169" spans="1:6" x14ac:dyDescent="0.35">
      <c r="A169">
        <v>1188629</v>
      </c>
      <c r="B169" t="s">
        <v>2019</v>
      </c>
      <c r="C169" t="s">
        <v>4</v>
      </c>
      <c r="D169" t="s">
        <v>4</v>
      </c>
      <c r="E169" s="3" t="s">
        <v>127</v>
      </c>
      <c r="F169" s="1" t="str">
        <f>HYPERLINK("https://strategicplanning.horsham.gov.uk/Regulation_19_Local_Plan/showUserAnswers?qid=9331459&amp;voteID=1188629", "View Response")</f>
        <v>View Response</v>
      </c>
    </row>
    <row r="170" spans="1:6" x14ac:dyDescent="0.35">
      <c r="A170">
        <v>1188708</v>
      </c>
      <c r="B170" t="s">
        <v>2020</v>
      </c>
      <c r="C170" t="s">
        <v>4</v>
      </c>
      <c r="D170" t="s">
        <v>4</v>
      </c>
      <c r="E170" s="3" t="s">
        <v>127</v>
      </c>
      <c r="F170" s="1" t="str">
        <f>HYPERLINK("https://strategicplanning.horsham.gov.uk/Regulation_19_Local_Plan/showUserAnswers?qid=9331459&amp;voteID=1188708", "View Response")</f>
        <v>View Response</v>
      </c>
    </row>
    <row r="171" spans="1:6" x14ac:dyDescent="0.35">
      <c r="A171">
        <v>1188742</v>
      </c>
      <c r="B171" t="s">
        <v>2021</v>
      </c>
      <c r="C171" t="s">
        <v>4</v>
      </c>
      <c r="D171" t="s">
        <v>4</v>
      </c>
      <c r="E171" s="3" t="s">
        <v>4</v>
      </c>
      <c r="F171" s="1" t="str">
        <f>HYPERLINK("https://strategicplanning.horsham.gov.uk/Regulation_19_Local_Plan/showUserAnswers?qid=9331459&amp;voteID=1188742", "View Response")</f>
        <v>View Response</v>
      </c>
    </row>
    <row r="172" spans="1:6" x14ac:dyDescent="0.35">
      <c r="A172">
        <v>1188770</v>
      </c>
      <c r="B172" t="s">
        <v>2022</v>
      </c>
      <c r="C172" t="s">
        <v>4</v>
      </c>
      <c r="D172" t="s">
        <v>4</v>
      </c>
      <c r="E172" s="3" t="s">
        <v>4</v>
      </c>
      <c r="F172" s="1" t="str">
        <f>HYPERLINK("https://strategicplanning.horsham.gov.uk/Regulation_19_Local_Plan/showUserAnswers?qid=9331459&amp;voteID=1188770", "View Response")</f>
        <v>View Response</v>
      </c>
    </row>
    <row r="173" spans="1:6" x14ac:dyDescent="0.35">
      <c r="A173">
        <v>1188795</v>
      </c>
      <c r="B173" t="s">
        <v>183</v>
      </c>
      <c r="D173" t="s">
        <v>4</v>
      </c>
      <c r="E173" s="3" t="s">
        <v>4</v>
      </c>
      <c r="F173" s="1" t="str">
        <f>HYPERLINK("https://strategicplanning.horsham.gov.uk/Regulation_19_Local_Plan/showUserAnswers?qid=9331459&amp;voteID=1188795", "View Response")</f>
        <v>View Response</v>
      </c>
    </row>
    <row r="174" spans="1:6" x14ac:dyDescent="0.35">
      <c r="A174">
        <v>1188853</v>
      </c>
      <c r="B174" t="s">
        <v>2023</v>
      </c>
      <c r="C174" t="s">
        <v>4</v>
      </c>
      <c r="D174" t="s">
        <v>4</v>
      </c>
      <c r="E174" s="3" t="s">
        <v>4</v>
      </c>
      <c r="F174" s="1" t="str">
        <f>HYPERLINK("https://strategicplanning.horsham.gov.uk/Regulation_19_Local_Plan/showUserAnswers?qid=9331459&amp;voteID=1188853", "View Response")</f>
        <v>View Response</v>
      </c>
    </row>
    <row r="175" spans="1:6" x14ac:dyDescent="0.35">
      <c r="A175">
        <v>1188863</v>
      </c>
      <c r="B175" t="s">
        <v>2024</v>
      </c>
      <c r="C175" t="s">
        <v>4</v>
      </c>
      <c r="D175" t="s">
        <v>4</v>
      </c>
      <c r="E175" s="3" t="s">
        <v>127</v>
      </c>
      <c r="F175" s="1" t="str">
        <f>HYPERLINK("https://strategicplanning.horsham.gov.uk/Regulation_19_Local_Plan/showUserAnswers?qid=9331459&amp;voteID=1188863", "View Response")</f>
        <v>View Response</v>
      </c>
    </row>
    <row r="176" spans="1:6" x14ac:dyDescent="0.35">
      <c r="A176">
        <v>1188876</v>
      </c>
      <c r="B176" t="s">
        <v>2025</v>
      </c>
      <c r="D176" t="s">
        <v>4</v>
      </c>
      <c r="E176" s="3" t="s">
        <v>4</v>
      </c>
      <c r="F176" s="1" t="str">
        <f>HYPERLINK("https://strategicplanning.horsham.gov.uk/Regulation_19_Local_Plan/showUserAnswers?qid=9331459&amp;voteID=1188876", "View Response")</f>
        <v>View Response</v>
      </c>
    </row>
    <row r="177" spans="1:6" x14ac:dyDescent="0.35">
      <c r="A177">
        <v>1188881</v>
      </c>
      <c r="B177" t="s">
        <v>2026</v>
      </c>
      <c r="C177" t="s">
        <v>4</v>
      </c>
      <c r="D177" t="s">
        <v>4</v>
      </c>
      <c r="E177" s="3" t="s">
        <v>4</v>
      </c>
      <c r="F177" s="1" t="str">
        <f>HYPERLINK("https://strategicplanning.horsham.gov.uk/Regulation_19_Local_Plan/showUserAnswers?qid=9331459&amp;voteID=1188881", "View Response")</f>
        <v>View Response</v>
      </c>
    </row>
    <row r="178" spans="1:6" x14ac:dyDescent="0.35">
      <c r="A178">
        <v>1188882</v>
      </c>
      <c r="B178" t="s">
        <v>2027</v>
      </c>
      <c r="C178" t="s">
        <v>4</v>
      </c>
      <c r="D178" t="s">
        <v>4</v>
      </c>
      <c r="E178" s="3" t="s">
        <v>4</v>
      </c>
      <c r="F178" s="1" t="str">
        <f>HYPERLINK("https://strategicplanning.horsham.gov.uk/Regulation_19_Local_Plan/showUserAnswers?qid=9331459&amp;voteID=1188882", "View Response")</f>
        <v>View Response</v>
      </c>
    </row>
    <row r="179" spans="1:6" x14ac:dyDescent="0.35">
      <c r="A179">
        <v>1188885</v>
      </c>
      <c r="B179" t="s">
        <v>2027</v>
      </c>
      <c r="C179" t="s">
        <v>4</v>
      </c>
      <c r="D179" t="s">
        <v>4</v>
      </c>
      <c r="E179" s="3" t="s">
        <v>127</v>
      </c>
      <c r="F179" s="1" t="str">
        <f>HYPERLINK("https://strategicplanning.horsham.gov.uk/Regulation_19_Local_Plan/showUserAnswers?qid=9331459&amp;voteID=1188885", "View Response")</f>
        <v>View Response</v>
      </c>
    </row>
    <row r="180" spans="1:6" x14ac:dyDescent="0.35">
      <c r="A180">
        <v>1188887</v>
      </c>
      <c r="B180" t="s">
        <v>2027</v>
      </c>
      <c r="C180" t="s">
        <v>4</v>
      </c>
      <c r="D180" t="s">
        <v>4</v>
      </c>
      <c r="E180" s="3" t="s">
        <v>127</v>
      </c>
      <c r="F180" s="1" t="str">
        <f>HYPERLINK("https://strategicplanning.horsham.gov.uk/Regulation_19_Local_Plan/showUserAnswers?qid=9331459&amp;voteID=1188887", "View Response")</f>
        <v>View Response</v>
      </c>
    </row>
    <row r="181" spans="1:6" x14ac:dyDescent="0.35">
      <c r="A181">
        <v>1188890</v>
      </c>
      <c r="B181" t="s">
        <v>2027</v>
      </c>
      <c r="C181" t="s">
        <v>4</v>
      </c>
      <c r="D181" t="s">
        <v>4</v>
      </c>
      <c r="E181" s="3" t="s">
        <v>127</v>
      </c>
      <c r="F181" s="1" t="str">
        <f>HYPERLINK("https://strategicplanning.horsham.gov.uk/Regulation_19_Local_Plan/showUserAnswers?qid=9331459&amp;voteID=1188890", "View Response")</f>
        <v>View Response</v>
      </c>
    </row>
    <row r="182" spans="1:6" x14ac:dyDescent="0.35">
      <c r="A182">
        <v>1188934</v>
      </c>
      <c r="B182" t="s">
        <v>2028</v>
      </c>
      <c r="C182" t="s">
        <v>4</v>
      </c>
      <c r="D182" t="s">
        <v>4</v>
      </c>
      <c r="E182" s="3" t="s">
        <v>127</v>
      </c>
      <c r="F182" s="1" t="str">
        <f>HYPERLINK("https://strategicplanning.horsham.gov.uk/Regulation_19_Local_Plan/showUserAnswers?qid=9331459&amp;voteID=1188934", "View Response")</f>
        <v>View Response</v>
      </c>
    </row>
    <row r="183" spans="1:6" x14ac:dyDescent="0.35">
      <c r="A183">
        <v>1188938</v>
      </c>
      <c r="B183" t="s">
        <v>2029</v>
      </c>
      <c r="C183" t="s">
        <v>4</v>
      </c>
      <c r="D183" t="s">
        <v>4</v>
      </c>
      <c r="E183" s="3" t="s">
        <v>4</v>
      </c>
      <c r="F183" s="1" t="str">
        <f>HYPERLINK("https://strategicplanning.horsham.gov.uk/Regulation_19_Local_Plan/showUserAnswers?qid=9331459&amp;voteID=1188938", "View Response")</f>
        <v>View Response</v>
      </c>
    </row>
    <row r="184" spans="1:6" x14ac:dyDescent="0.35">
      <c r="A184">
        <v>1188950</v>
      </c>
      <c r="B184" t="s">
        <v>2030</v>
      </c>
      <c r="C184" t="s">
        <v>4</v>
      </c>
      <c r="D184" t="s">
        <v>4</v>
      </c>
      <c r="E184" s="3" t="s">
        <v>4</v>
      </c>
      <c r="F184" s="1" t="str">
        <f>HYPERLINK("https://strategicplanning.horsham.gov.uk/Regulation_19_Local_Plan/showUserAnswers?qid=9331459&amp;voteID=1188950", "View Response")</f>
        <v>View Response</v>
      </c>
    </row>
    <row r="185" spans="1:6" x14ac:dyDescent="0.35">
      <c r="A185">
        <v>1188959</v>
      </c>
      <c r="B185" t="s">
        <v>2031</v>
      </c>
      <c r="C185" t="s">
        <v>4</v>
      </c>
      <c r="D185" t="s">
        <v>4</v>
      </c>
      <c r="E185" s="3" t="s">
        <v>4</v>
      </c>
      <c r="F185" s="1" t="str">
        <f>HYPERLINK("https://strategicplanning.horsham.gov.uk/Regulation_19_Local_Plan/showUserAnswers?qid=9331459&amp;voteID=1188959", "View Response")</f>
        <v>View Response</v>
      </c>
    </row>
    <row r="186" spans="1:6" x14ac:dyDescent="0.35">
      <c r="A186">
        <v>1188991</v>
      </c>
      <c r="B186" t="s">
        <v>2032</v>
      </c>
      <c r="C186" t="s">
        <v>4</v>
      </c>
      <c r="D186" t="s">
        <v>4</v>
      </c>
      <c r="E186" s="3" t="s">
        <v>4</v>
      </c>
      <c r="F186" s="1" t="str">
        <f>HYPERLINK("https://strategicplanning.horsham.gov.uk/Regulation_19_Local_Plan/showUserAnswers?qid=9331459&amp;voteID=1188991", "View Response")</f>
        <v>View Response</v>
      </c>
    </row>
    <row r="187" spans="1:6" x14ac:dyDescent="0.35">
      <c r="A187">
        <v>1188997</v>
      </c>
      <c r="B187" t="s">
        <v>2032</v>
      </c>
      <c r="C187" t="s">
        <v>4</v>
      </c>
      <c r="D187" t="s">
        <v>4</v>
      </c>
      <c r="E187" s="3" t="s">
        <v>4</v>
      </c>
      <c r="F187" s="1" t="str">
        <f>HYPERLINK("https://strategicplanning.horsham.gov.uk/Regulation_19_Local_Plan/showUserAnswers?qid=9331459&amp;voteID=1188997", "View Response")</f>
        <v>View Response</v>
      </c>
    </row>
    <row r="188" spans="1:6" x14ac:dyDescent="0.35">
      <c r="A188">
        <v>1189011</v>
      </c>
      <c r="B188" t="s">
        <v>2033</v>
      </c>
      <c r="C188" t="s">
        <v>4</v>
      </c>
      <c r="D188" t="s">
        <v>4</v>
      </c>
      <c r="E188" s="3" t="s">
        <v>4</v>
      </c>
      <c r="F188" s="1" t="str">
        <f>HYPERLINK("https://strategicplanning.horsham.gov.uk/Regulation_19_Local_Plan/showUserAnswers?qid=9331459&amp;voteID=1189011", "View Response")</f>
        <v>View Response</v>
      </c>
    </row>
    <row r="189" spans="1:6" x14ac:dyDescent="0.35">
      <c r="A189">
        <v>1189019</v>
      </c>
      <c r="B189" t="s">
        <v>2034</v>
      </c>
      <c r="C189" t="s">
        <v>200</v>
      </c>
      <c r="D189" t="s">
        <v>4</v>
      </c>
      <c r="E189" s="3" t="s">
        <v>4</v>
      </c>
      <c r="F189" s="1" t="str">
        <f>HYPERLINK("https://strategicplanning.horsham.gov.uk/Regulation_19_Local_Plan/showUserAnswers?qid=9331459&amp;voteID=1189019", "View Response")</f>
        <v>View Response</v>
      </c>
    </row>
    <row r="190" spans="1:6" x14ac:dyDescent="0.35">
      <c r="A190">
        <v>1189033</v>
      </c>
      <c r="B190" t="s">
        <v>2035</v>
      </c>
      <c r="C190" t="s">
        <v>202</v>
      </c>
      <c r="D190" t="s">
        <v>4</v>
      </c>
      <c r="E190" s="3" t="s">
        <v>4</v>
      </c>
      <c r="F190" s="1" t="str">
        <f>HYPERLINK("https://strategicplanning.horsham.gov.uk/Regulation_19_Local_Plan/showUserAnswers?qid=9331459&amp;voteID=1189033", "View Response")</f>
        <v>View Response</v>
      </c>
    </row>
    <row r="191" spans="1:6" x14ac:dyDescent="0.35">
      <c r="A191">
        <v>1189035</v>
      </c>
      <c r="B191" t="s">
        <v>2036</v>
      </c>
      <c r="C191" t="s">
        <v>4</v>
      </c>
      <c r="D191" t="s">
        <v>4</v>
      </c>
      <c r="E191" s="3" t="s">
        <v>4</v>
      </c>
      <c r="F191" s="1" t="str">
        <f>HYPERLINK("https://strategicplanning.horsham.gov.uk/Regulation_19_Local_Plan/showUserAnswers?qid=9331459&amp;voteID=1189035", "View Response")</f>
        <v>View Response</v>
      </c>
    </row>
    <row r="192" spans="1:6" x14ac:dyDescent="0.35">
      <c r="A192">
        <v>1189037</v>
      </c>
      <c r="B192" t="s">
        <v>2037</v>
      </c>
      <c r="C192" t="s">
        <v>4</v>
      </c>
      <c r="D192" t="s">
        <v>4</v>
      </c>
      <c r="E192" s="3" t="s">
        <v>4</v>
      </c>
      <c r="F192" s="1" t="str">
        <f>HYPERLINK("https://strategicplanning.horsham.gov.uk/Regulation_19_Local_Plan/showUserAnswers?qid=9331459&amp;voteID=1189037", "View Response")</f>
        <v>View Response</v>
      </c>
    </row>
    <row r="193" spans="1:6" x14ac:dyDescent="0.35">
      <c r="A193">
        <v>1189041</v>
      </c>
      <c r="B193" t="s">
        <v>2035</v>
      </c>
      <c r="C193" t="s">
        <v>202</v>
      </c>
      <c r="D193" t="s">
        <v>4</v>
      </c>
      <c r="E193" s="3" t="s">
        <v>4</v>
      </c>
      <c r="F193" s="1" t="str">
        <f>HYPERLINK("https://strategicplanning.horsham.gov.uk/Regulation_19_Local_Plan/showUserAnswers?qid=9331459&amp;voteID=1189041", "View Response")</f>
        <v>View Response</v>
      </c>
    </row>
    <row r="194" spans="1:6" x14ac:dyDescent="0.35">
      <c r="A194">
        <v>1189043</v>
      </c>
      <c r="B194" t="s">
        <v>2035</v>
      </c>
      <c r="C194" t="s">
        <v>202</v>
      </c>
      <c r="D194" t="s">
        <v>4</v>
      </c>
      <c r="E194" s="3" t="s">
        <v>4</v>
      </c>
      <c r="F194" s="1" t="str">
        <f>HYPERLINK("https://strategicplanning.horsham.gov.uk/Regulation_19_Local_Plan/showUserAnswers?qid=9331459&amp;voteID=1189043", "View Response")</f>
        <v>View Response</v>
      </c>
    </row>
    <row r="195" spans="1:6" x14ac:dyDescent="0.35">
      <c r="A195">
        <v>1189045</v>
      </c>
      <c r="B195" t="s">
        <v>2035</v>
      </c>
      <c r="C195" t="s">
        <v>202</v>
      </c>
      <c r="D195" t="s">
        <v>4</v>
      </c>
      <c r="E195" s="3" t="s">
        <v>4</v>
      </c>
      <c r="F195" s="1" t="str">
        <f>HYPERLINK("https://strategicplanning.horsham.gov.uk/Regulation_19_Local_Plan/showUserAnswers?qid=9331459&amp;voteID=1189045", "View Response")</f>
        <v>View Response</v>
      </c>
    </row>
    <row r="196" spans="1:6" x14ac:dyDescent="0.35">
      <c r="A196">
        <v>1189047</v>
      </c>
      <c r="B196" t="s">
        <v>2038</v>
      </c>
      <c r="C196" t="s">
        <v>4</v>
      </c>
      <c r="D196" t="s">
        <v>4</v>
      </c>
      <c r="E196" s="3" t="s">
        <v>4</v>
      </c>
      <c r="F196" s="1" t="str">
        <f>HYPERLINK("https://strategicplanning.horsham.gov.uk/Regulation_19_Local_Plan/showUserAnswers?qid=9331459&amp;voteID=1189047", "View Response")</f>
        <v>View Response</v>
      </c>
    </row>
    <row r="197" spans="1:6" x14ac:dyDescent="0.35">
      <c r="A197">
        <v>1189051</v>
      </c>
      <c r="B197" t="s">
        <v>2039</v>
      </c>
      <c r="C197" t="s">
        <v>4</v>
      </c>
      <c r="D197" t="s">
        <v>4</v>
      </c>
      <c r="E197" s="3" t="s">
        <v>4</v>
      </c>
      <c r="F197" s="1" t="str">
        <f>HYPERLINK("https://strategicplanning.horsham.gov.uk/Regulation_19_Local_Plan/showUserAnswers?qid=9331459&amp;voteID=1189051", "View Response")</f>
        <v>View Response</v>
      </c>
    </row>
    <row r="198" spans="1:6" x14ac:dyDescent="0.35">
      <c r="A198">
        <v>1189052</v>
      </c>
      <c r="B198" t="s">
        <v>2035</v>
      </c>
      <c r="C198" t="s">
        <v>202</v>
      </c>
      <c r="D198" t="s">
        <v>4</v>
      </c>
      <c r="E198" s="3" t="s">
        <v>4</v>
      </c>
      <c r="F198" s="1" t="str">
        <f>HYPERLINK("https://strategicplanning.horsham.gov.uk/Regulation_19_Local_Plan/showUserAnswers?qid=9331459&amp;voteID=1189052", "View Response")</f>
        <v>View Response</v>
      </c>
    </row>
    <row r="199" spans="1:6" x14ac:dyDescent="0.35">
      <c r="A199">
        <v>1189055</v>
      </c>
      <c r="B199" t="s">
        <v>1969</v>
      </c>
      <c r="C199" t="s">
        <v>4</v>
      </c>
      <c r="D199" t="s">
        <v>4</v>
      </c>
      <c r="E199" s="3" t="s">
        <v>4</v>
      </c>
      <c r="F199" s="1" t="str">
        <f>HYPERLINK("https://strategicplanning.horsham.gov.uk/Regulation_19_Local_Plan/showUserAnswers?qid=9331459&amp;voteID=1189055", "View Response")</f>
        <v>View Response</v>
      </c>
    </row>
    <row r="200" spans="1:6" x14ac:dyDescent="0.35">
      <c r="A200">
        <v>1189063</v>
      </c>
      <c r="B200" t="s">
        <v>2040</v>
      </c>
      <c r="C200" t="s">
        <v>4</v>
      </c>
      <c r="D200" t="s">
        <v>4</v>
      </c>
      <c r="E200" s="3" t="s">
        <v>4</v>
      </c>
      <c r="F200" s="1" t="str">
        <f>HYPERLINK("https://strategicplanning.horsham.gov.uk/Regulation_19_Local_Plan/showUserAnswers?qid=9331459&amp;voteID=1189063", "View Response")</f>
        <v>View Response</v>
      </c>
    </row>
    <row r="201" spans="1:6" x14ac:dyDescent="0.35">
      <c r="A201">
        <v>1189070</v>
      </c>
      <c r="B201" t="s">
        <v>2041</v>
      </c>
      <c r="C201" t="s">
        <v>4</v>
      </c>
      <c r="D201" t="s">
        <v>4</v>
      </c>
      <c r="E201" s="3" t="s">
        <v>4</v>
      </c>
      <c r="F201" s="1" t="str">
        <f>HYPERLINK("https://strategicplanning.horsham.gov.uk/Regulation_19_Local_Plan/showUserAnswers?qid=9331459&amp;voteID=1189070", "View Response")</f>
        <v>View Response</v>
      </c>
    </row>
    <row r="202" spans="1:6" x14ac:dyDescent="0.35">
      <c r="A202">
        <v>1189077</v>
      </c>
      <c r="B202" t="s">
        <v>2042</v>
      </c>
      <c r="C202" t="s">
        <v>4</v>
      </c>
      <c r="D202" t="s">
        <v>4</v>
      </c>
      <c r="E202" s="3" t="s">
        <v>127</v>
      </c>
      <c r="F202" s="1" t="str">
        <f>HYPERLINK("https://strategicplanning.horsham.gov.uk/Regulation_19_Local_Plan/showUserAnswers?qid=9331459&amp;voteID=1189077", "View Response")</f>
        <v>View Response</v>
      </c>
    </row>
    <row r="203" spans="1:6" x14ac:dyDescent="0.35">
      <c r="A203">
        <v>1189078</v>
      </c>
      <c r="B203" t="s">
        <v>2043</v>
      </c>
      <c r="C203" t="s">
        <v>4</v>
      </c>
      <c r="D203" t="s">
        <v>4</v>
      </c>
      <c r="E203" s="3" t="s">
        <v>4</v>
      </c>
      <c r="F203" s="1" t="str">
        <f>HYPERLINK("https://strategicplanning.horsham.gov.uk/Regulation_19_Local_Plan/showUserAnswers?qid=9331459&amp;voteID=1189078", "View Response")</f>
        <v>View Response</v>
      </c>
    </row>
    <row r="204" spans="1:6" x14ac:dyDescent="0.35">
      <c r="A204">
        <v>1189083</v>
      </c>
      <c r="B204" t="s">
        <v>2044</v>
      </c>
      <c r="C204" t="s">
        <v>200</v>
      </c>
      <c r="D204" t="s">
        <v>4</v>
      </c>
      <c r="E204" s="3" t="s">
        <v>127</v>
      </c>
      <c r="F204" s="1" t="str">
        <f>HYPERLINK("https://strategicplanning.horsham.gov.uk/Regulation_19_Local_Plan/showUserAnswers?qid=9331459&amp;voteID=1189083", "View Response")</f>
        <v>View Response</v>
      </c>
    </row>
    <row r="205" spans="1:6" x14ac:dyDescent="0.35">
      <c r="A205">
        <v>1189084</v>
      </c>
      <c r="B205" t="s">
        <v>2045</v>
      </c>
      <c r="C205" t="s">
        <v>218</v>
      </c>
      <c r="D205" t="s">
        <v>4</v>
      </c>
      <c r="E205" s="3" t="s">
        <v>4</v>
      </c>
      <c r="F205" s="1" t="str">
        <f>HYPERLINK("https://strategicplanning.horsham.gov.uk/Regulation_19_Local_Plan/showUserAnswers?qid=9331459&amp;voteID=1189084", "View Response")</f>
        <v>View Response</v>
      </c>
    </row>
    <row r="206" spans="1:6" x14ac:dyDescent="0.35">
      <c r="A206">
        <v>1189095</v>
      </c>
      <c r="B206" t="s">
        <v>2044</v>
      </c>
      <c r="C206" t="s">
        <v>200</v>
      </c>
      <c r="D206" t="s">
        <v>4</v>
      </c>
      <c r="E206" s="3" t="s">
        <v>127</v>
      </c>
      <c r="F206" s="1" t="str">
        <f>HYPERLINK("https://strategicplanning.horsham.gov.uk/Regulation_19_Local_Plan/showUserAnswers?qid=9331459&amp;voteID=1189095", "View Response")</f>
        <v>View Response</v>
      </c>
    </row>
    <row r="207" spans="1:6" x14ac:dyDescent="0.35">
      <c r="A207">
        <v>1189096</v>
      </c>
      <c r="B207" t="s">
        <v>2046</v>
      </c>
      <c r="C207" t="s">
        <v>4</v>
      </c>
      <c r="D207" t="s">
        <v>4</v>
      </c>
      <c r="E207" s="3" t="s">
        <v>4</v>
      </c>
      <c r="F207" s="1" t="str">
        <f>HYPERLINK("https://strategicplanning.horsham.gov.uk/Regulation_19_Local_Plan/showUserAnswers?qid=9331459&amp;voteID=1189096", "View Response")</f>
        <v>View Response</v>
      </c>
    </row>
    <row r="208" spans="1:6" x14ac:dyDescent="0.35">
      <c r="A208">
        <v>1189099</v>
      </c>
      <c r="B208" t="s">
        <v>2044</v>
      </c>
      <c r="C208" t="s">
        <v>200</v>
      </c>
      <c r="D208" t="s">
        <v>4</v>
      </c>
      <c r="E208" s="3" t="s">
        <v>127</v>
      </c>
      <c r="F208" s="1" t="str">
        <f>HYPERLINK("https://strategicplanning.horsham.gov.uk/Regulation_19_Local_Plan/showUserAnswers?qid=9331459&amp;voteID=1189099", "View Response")</f>
        <v>View Response</v>
      </c>
    </row>
    <row r="209" spans="1:6" x14ac:dyDescent="0.35">
      <c r="A209">
        <v>1189100</v>
      </c>
      <c r="B209" t="s">
        <v>2047</v>
      </c>
      <c r="C209" t="s">
        <v>4</v>
      </c>
      <c r="D209" t="s">
        <v>4</v>
      </c>
      <c r="E209" s="3" t="s">
        <v>127</v>
      </c>
      <c r="F209" s="1" t="str">
        <f>HYPERLINK("https://strategicplanning.horsham.gov.uk/Regulation_19_Local_Plan/showUserAnswers?qid=9331459&amp;voteID=1189100", "View Response")</f>
        <v>View Response</v>
      </c>
    </row>
    <row r="210" spans="1:6" x14ac:dyDescent="0.35">
      <c r="A210">
        <v>1189103</v>
      </c>
      <c r="B210" t="s">
        <v>2044</v>
      </c>
      <c r="C210" t="s">
        <v>200</v>
      </c>
      <c r="D210" t="s">
        <v>4</v>
      </c>
      <c r="E210" s="3" t="s">
        <v>127</v>
      </c>
      <c r="F210" s="1" t="str">
        <f>HYPERLINK("https://strategicplanning.horsham.gov.uk/Regulation_19_Local_Plan/showUserAnswers?qid=9331459&amp;voteID=1189103", "View Response")</f>
        <v>View Response</v>
      </c>
    </row>
    <row r="211" spans="1:6" x14ac:dyDescent="0.35">
      <c r="A211">
        <v>1189109</v>
      </c>
      <c r="B211" t="s">
        <v>2044</v>
      </c>
      <c r="C211" t="s">
        <v>200</v>
      </c>
      <c r="D211" t="s">
        <v>4</v>
      </c>
      <c r="E211" s="3" t="s">
        <v>127</v>
      </c>
      <c r="F211" s="1" t="str">
        <f>HYPERLINK("https://strategicplanning.horsham.gov.uk/Regulation_19_Local_Plan/showUserAnswers?qid=9331459&amp;voteID=1189109", "View Response")</f>
        <v>View Response</v>
      </c>
    </row>
    <row r="212" spans="1:6" x14ac:dyDescent="0.35">
      <c r="A212">
        <v>1189115</v>
      </c>
      <c r="B212" t="s">
        <v>2048</v>
      </c>
      <c r="C212" t="s">
        <v>226</v>
      </c>
      <c r="D212" t="s">
        <v>4</v>
      </c>
      <c r="E212" s="3" t="s">
        <v>4</v>
      </c>
      <c r="F212" s="1" t="str">
        <f>HYPERLINK("https://strategicplanning.horsham.gov.uk/Regulation_19_Local_Plan/showUserAnswers?qid=9331459&amp;voteID=1189115", "View Response")</f>
        <v>View Response</v>
      </c>
    </row>
    <row r="213" spans="1:6" x14ac:dyDescent="0.35">
      <c r="A213">
        <v>1189116</v>
      </c>
      <c r="B213" t="s">
        <v>2048</v>
      </c>
      <c r="C213" t="s">
        <v>226</v>
      </c>
      <c r="D213" t="s">
        <v>4</v>
      </c>
      <c r="E213" s="3" t="s">
        <v>4</v>
      </c>
      <c r="F213" s="1" t="str">
        <f>HYPERLINK("https://strategicplanning.horsham.gov.uk/Regulation_19_Local_Plan/showUserAnswers?qid=9331459&amp;voteID=1189116", "View Response")</f>
        <v>View Response</v>
      </c>
    </row>
    <row r="214" spans="1:6" x14ac:dyDescent="0.35">
      <c r="A214">
        <v>1189124</v>
      </c>
      <c r="B214" t="s">
        <v>2048</v>
      </c>
      <c r="C214" t="s">
        <v>226</v>
      </c>
      <c r="D214" t="s">
        <v>4</v>
      </c>
      <c r="E214" s="3" t="s">
        <v>4</v>
      </c>
      <c r="F214" s="1" t="str">
        <f>HYPERLINK("https://strategicplanning.horsham.gov.uk/Regulation_19_Local_Plan/showUserAnswers?qid=9331459&amp;voteID=1189124", "View Response")</f>
        <v>View Response</v>
      </c>
    </row>
    <row r="215" spans="1:6" x14ac:dyDescent="0.35">
      <c r="A215">
        <v>1189125</v>
      </c>
      <c r="B215" t="s">
        <v>2049</v>
      </c>
      <c r="C215" t="s">
        <v>4</v>
      </c>
      <c r="D215" t="s">
        <v>4</v>
      </c>
      <c r="E215" s="3" t="s">
        <v>4</v>
      </c>
      <c r="F215" s="1" t="str">
        <f>HYPERLINK("https://strategicplanning.horsham.gov.uk/Regulation_19_Local_Plan/showUserAnswers?qid=9331459&amp;voteID=1189125", "View Response")</f>
        <v>View Response</v>
      </c>
    </row>
    <row r="216" spans="1:6" x14ac:dyDescent="0.35">
      <c r="A216">
        <v>1189128</v>
      </c>
      <c r="B216" t="s">
        <v>2047</v>
      </c>
      <c r="C216" t="s">
        <v>4</v>
      </c>
      <c r="D216" t="s">
        <v>4</v>
      </c>
      <c r="E216" s="3" t="s">
        <v>127</v>
      </c>
      <c r="F216" s="1" t="str">
        <f>HYPERLINK("https://strategicplanning.horsham.gov.uk/Regulation_19_Local_Plan/showUserAnswers?qid=9331459&amp;voteID=1189128", "View Response")</f>
        <v>View Response</v>
      </c>
    </row>
    <row r="217" spans="1:6" x14ac:dyDescent="0.35">
      <c r="A217">
        <v>1189131</v>
      </c>
      <c r="B217" t="s">
        <v>1900</v>
      </c>
      <c r="D217" t="s">
        <v>4</v>
      </c>
      <c r="E217" s="3" t="s">
        <v>4</v>
      </c>
      <c r="F217" s="1" t="str">
        <f>HYPERLINK("https://strategicplanning.horsham.gov.uk/Regulation_19_Local_Plan/showUserAnswers?qid=9331459&amp;voteID=1189131", "View Response")</f>
        <v>View Response</v>
      </c>
    </row>
    <row r="218" spans="1:6" x14ac:dyDescent="0.35">
      <c r="A218">
        <v>1189142</v>
      </c>
      <c r="B218" t="s">
        <v>2050</v>
      </c>
      <c r="C218" t="s">
        <v>4</v>
      </c>
      <c r="D218" t="s">
        <v>4</v>
      </c>
      <c r="E218" s="3" t="s">
        <v>4</v>
      </c>
      <c r="F218" s="1" t="str">
        <f>HYPERLINK("https://strategicplanning.horsham.gov.uk/Regulation_19_Local_Plan/showUserAnswers?qid=9331459&amp;voteID=1189142", "View Response")</f>
        <v>View Response</v>
      </c>
    </row>
    <row r="219" spans="1:6" x14ac:dyDescent="0.35">
      <c r="A219">
        <v>1189143</v>
      </c>
      <c r="B219" t="s">
        <v>2051</v>
      </c>
      <c r="C219" t="s">
        <v>4</v>
      </c>
      <c r="D219" t="s">
        <v>4</v>
      </c>
      <c r="E219" s="3" t="s">
        <v>127</v>
      </c>
      <c r="F219" s="1" t="str">
        <f>HYPERLINK("https://strategicplanning.horsham.gov.uk/Regulation_19_Local_Plan/showUserAnswers?qid=9331459&amp;voteID=1189143", "View Response")</f>
        <v>View Response</v>
      </c>
    </row>
    <row r="220" spans="1:6" x14ac:dyDescent="0.35">
      <c r="A220">
        <v>1189144</v>
      </c>
      <c r="B220" t="s">
        <v>2048</v>
      </c>
      <c r="C220" t="s">
        <v>226</v>
      </c>
      <c r="D220" t="s">
        <v>4</v>
      </c>
      <c r="E220" s="3" t="s">
        <v>4</v>
      </c>
      <c r="F220" s="1" t="str">
        <f>HYPERLINK("https://strategicplanning.horsham.gov.uk/Regulation_19_Local_Plan/showUserAnswers?qid=9331459&amp;voteID=1189144", "View Response")</f>
        <v>View Response</v>
      </c>
    </row>
    <row r="221" spans="1:6" x14ac:dyDescent="0.35">
      <c r="A221">
        <v>1189146</v>
      </c>
      <c r="B221" t="s">
        <v>2048</v>
      </c>
      <c r="C221" t="s">
        <v>226</v>
      </c>
      <c r="D221" t="s">
        <v>4</v>
      </c>
      <c r="E221" s="3" t="s">
        <v>4</v>
      </c>
      <c r="F221" s="1" t="str">
        <f>HYPERLINK("https://strategicplanning.horsham.gov.uk/Regulation_19_Local_Plan/showUserAnswers?qid=9331459&amp;voteID=1189146", "View Response")</f>
        <v>View Response</v>
      </c>
    </row>
    <row r="222" spans="1:6" x14ac:dyDescent="0.35">
      <c r="A222">
        <v>1189147</v>
      </c>
      <c r="B222" t="s">
        <v>2048</v>
      </c>
      <c r="C222" t="s">
        <v>226</v>
      </c>
      <c r="D222" t="s">
        <v>4</v>
      </c>
      <c r="E222" s="3" t="s">
        <v>4</v>
      </c>
      <c r="F222" s="1" t="str">
        <f>HYPERLINK("https://strategicplanning.horsham.gov.uk/Regulation_19_Local_Plan/showUserAnswers?qid=9331459&amp;voteID=1189147", "View Response")</f>
        <v>View Response</v>
      </c>
    </row>
    <row r="223" spans="1:6" x14ac:dyDescent="0.35">
      <c r="A223">
        <v>1189148</v>
      </c>
      <c r="B223" t="s">
        <v>2048</v>
      </c>
      <c r="C223" t="s">
        <v>226</v>
      </c>
      <c r="D223" t="s">
        <v>4</v>
      </c>
      <c r="E223" s="3" t="s">
        <v>4</v>
      </c>
      <c r="F223" s="1" t="str">
        <f>HYPERLINK("https://strategicplanning.horsham.gov.uk/Regulation_19_Local_Plan/showUserAnswers?qid=9331459&amp;voteID=1189148", "View Response")</f>
        <v>View Response</v>
      </c>
    </row>
    <row r="224" spans="1:6" x14ac:dyDescent="0.35">
      <c r="A224">
        <v>1189151</v>
      </c>
      <c r="B224" t="s">
        <v>2048</v>
      </c>
      <c r="C224" t="s">
        <v>226</v>
      </c>
      <c r="D224" t="s">
        <v>4</v>
      </c>
      <c r="E224" s="3" t="s">
        <v>4</v>
      </c>
      <c r="F224" s="1" t="str">
        <f>HYPERLINK("https://strategicplanning.horsham.gov.uk/Regulation_19_Local_Plan/showUserAnswers?qid=9331459&amp;voteID=1189151", "View Response")</f>
        <v>View Response</v>
      </c>
    </row>
    <row r="225" spans="1:6" x14ac:dyDescent="0.35">
      <c r="A225">
        <v>1189153</v>
      </c>
      <c r="B225" t="s">
        <v>2048</v>
      </c>
      <c r="C225" t="s">
        <v>226</v>
      </c>
      <c r="D225" t="s">
        <v>4</v>
      </c>
      <c r="E225" s="3" t="s">
        <v>4</v>
      </c>
      <c r="F225" s="1" t="str">
        <f>HYPERLINK("https://strategicplanning.horsham.gov.uk/Regulation_19_Local_Plan/showUserAnswers?qid=9331459&amp;voteID=1189153", "View Response")</f>
        <v>View Response</v>
      </c>
    </row>
    <row r="226" spans="1:6" x14ac:dyDescent="0.35">
      <c r="A226">
        <v>1189154</v>
      </c>
      <c r="B226" t="s">
        <v>2048</v>
      </c>
      <c r="C226" t="s">
        <v>226</v>
      </c>
      <c r="D226" t="s">
        <v>4</v>
      </c>
      <c r="E226" s="3" t="s">
        <v>4</v>
      </c>
      <c r="F226" s="1" t="str">
        <f>HYPERLINK("https://strategicplanning.horsham.gov.uk/Regulation_19_Local_Plan/showUserAnswers?qid=9331459&amp;voteID=1189154", "View Response")</f>
        <v>View Response</v>
      </c>
    </row>
    <row r="227" spans="1:6" x14ac:dyDescent="0.35">
      <c r="A227">
        <v>1189155</v>
      </c>
      <c r="B227" t="s">
        <v>2048</v>
      </c>
      <c r="C227" t="s">
        <v>226</v>
      </c>
      <c r="D227" t="s">
        <v>4</v>
      </c>
      <c r="E227" s="3" t="s">
        <v>4</v>
      </c>
      <c r="F227" s="1" t="str">
        <f>HYPERLINK("https://strategicplanning.horsham.gov.uk/Regulation_19_Local_Plan/showUserAnswers?qid=9331459&amp;voteID=1189155", "View Response")</f>
        <v>View Response</v>
      </c>
    </row>
    <row r="228" spans="1:6" x14ac:dyDescent="0.35">
      <c r="A228">
        <v>1189156</v>
      </c>
      <c r="B228" t="s">
        <v>2048</v>
      </c>
      <c r="C228" t="s">
        <v>226</v>
      </c>
      <c r="D228" t="s">
        <v>4</v>
      </c>
      <c r="E228" s="3" t="s">
        <v>4</v>
      </c>
      <c r="F228" s="1" t="str">
        <f>HYPERLINK("https://strategicplanning.horsham.gov.uk/Regulation_19_Local_Plan/showUserAnswers?qid=9331459&amp;voteID=1189156", "View Response")</f>
        <v>View Response</v>
      </c>
    </row>
    <row r="229" spans="1:6" x14ac:dyDescent="0.35">
      <c r="A229">
        <v>1189165</v>
      </c>
      <c r="B229" t="s">
        <v>2052</v>
      </c>
      <c r="C229" t="s">
        <v>4</v>
      </c>
      <c r="D229" t="s">
        <v>4</v>
      </c>
      <c r="E229" s="3" t="s">
        <v>4</v>
      </c>
      <c r="F229" s="1" t="str">
        <f>HYPERLINK("https://strategicplanning.horsham.gov.uk/Regulation_19_Local_Plan/showUserAnswers?qid=9331459&amp;voteID=1189165", "View Response")</f>
        <v>View Response</v>
      </c>
    </row>
    <row r="230" spans="1:6" x14ac:dyDescent="0.35">
      <c r="A230">
        <v>1189169</v>
      </c>
      <c r="B230" t="s">
        <v>2051</v>
      </c>
      <c r="C230" t="s">
        <v>4</v>
      </c>
      <c r="D230" t="s">
        <v>4</v>
      </c>
      <c r="E230" s="3" t="s">
        <v>4</v>
      </c>
      <c r="F230" s="1" t="str">
        <f>HYPERLINK("https://strategicplanning.horsham.gov.uk/Regulation_19_Local_Plan/showUserAnswers?qid=9331459&amp;voteID=1189169", "View Response")</f>
        <v>View Response</v>
      </c>
    </row>
    <row r="231" spans="1:6" x14ac:dyDescent="0.35">
      <c r="A231">
        <v>1189176</v>
      </c>
      <c r="B231" t="s">
        <v>2053</v>
      </c>
      <c r="C231" t="s">
        <v>4</v>
      </c>
      <c r="D231" t="s">
        <v>4</v>
      </c>
      <c r="E231" s="3" t="s">
        <v>4</v>
      </c>
      <c r="F231" s="1" t="str">
        <f>HYPERLINK("https://strategicplanning.horsham.gov.uk/Regulation_19_Local_Plan/showUserAnswers?qid=9331459&amp;voteID=1189176", "View Response")</f>
        <v>View Response</v>
      </c>
    </row>
    <row r="232" spans="1:6" x14ac:dyDescent="0.35">
      <c r="A232">
        <v>1189178</v>
      </c>
      <c r="B232" t="s">
        <v>2054</v>
      </c>
      <c r="C232" t="s">
        <v>248</v>
      </c>
      <c r="D232" t="s">
        <v>4</v>
      </c>
      <c r="E232" s="3" t="s">
        <v>4</v>
      </c>
      <c r="F232" s="1" t="str">
        <f>HYPERLINK("https://strategicplanning.horsham.gov.uk/Regulation_19_Local_Plan/showUserAnswers?qid=9331459&amp;voteID=1189178", "View Response")</f>
        <v>View Response</v>
      </c>
    </row>
    <row r="233" spans="1:6" x14ac:dyDescent="0.35">
      <c r="A233">
        <v>1189186</v>
      </c>
      <c r="B233" t="s">
        <v>2051</v>
      </c>
      <c r="C233" t="s">
        <v>4</v>
      </c>
      <c r="D233" t="s">
        <v>4</v>
      </c>
      <c r="E233" s="3" t="s">
        <v>127</v>
      </c>
      <c r="F233" s="1" t="str">
        <f>HYPERLINK("https://strategicplanning.horsham.gov.uk/Regulation_19_Local_Plan/showUserAnswers?qid=9331459&amp;voteID=1189186", "View Response")</f>
        <v>View Response</v>
      </c>
    </row>
    <row r="234" spans="1:6" x14ac:dyDescent="0.35">
      <c r="A234">
        <v>1189191</v>
      </c>
      <c r="B234" t="s">
        <v>2051</v>
      </c>
      <c r="C234" t="s">
        <v>4</v>
      </c>
      <c r="D234" t="s">
        <v>4</v>
      </c>
      <c r="E234" s="3" t="s">
        <v>4</v>
      </c>
      <c r="F234" s="1" t="str">
        <f>HYPERLINK("https://strategicplanning.horsham.gov.uk/Regulation_19_Local_Plan/showUserAnswers?qid=9331459&amp;voteID=1189191", "View Response")</f>
        <v>View Response</v>
      </c>
    </row>
    <row r="235" spans="1:6" x14ac:dyDescent="0.35">
      <c r="A235">
        <v>1189193</v>
      </c>
      <c r="B235" t="s">
        <v>2055</v>
      </c>
      <c r="C235" t="s">
        <v>4</v>
      </c>
      <c r="D235" t="s">
        <v>4</v>
      </c>
      <c r="E235" s="3" t="s">
        <v>4</v>
      </c>
      <c r="F235" s="1" t="str">
        <f>HYPERLINK("https://strategicplanning.horsham.gov.uk/Regulation_19_Local_Plan/showUserAnswers?qid=9331459&amp;voteID=1189193", "View Response")</f>
        <v>View Response</v>
      </c>
    </row>
    <row r="236" spans="1:6" x14ac:dyDescent="0.35">
      <c r="A236">
        <v>1189194</v>
      </c>
      <c r="B236" t="s">
        <v>2051</v>
      </c>
      <c r="C236" t="s">
        <v>4</v>
      </c>
      <c r="D236" t="s">
        <v>4</v>
      </c>
      <c r="E236" s="3" t="s">
        <v>4</v>
      </c>
      <c r="F236" s="1" t="str">
        <f>HYPERLINK("https://strategicplanning.horsham.gov.uk/Regulation_19_Local_Plan/showUserAnswers?qid=9331459&amp;voteID=1189194", "View Response")</f>
        <v>View Response</v>
      </c>
    </row>
    <row r="237" spans="1:6" x14ac:dyDescent="0.35">
      <c r="A237">
        <v>1189195</v>
      </c>
      <c r="B237" t="s">
        <v>2051</v>
      </c>
      <c r="C237" t="s">
        <v>4</v>
      </c>
      <c r="D237" t="s">
        <v>4</v>
      </c>
      <c r="E237" s="3" t="s">
        <v>4</v>
      </c>
      <c r="F237" s="1" t="str">
        <f>HYPERLINK("https://strategicplanning.horsham.gov.uk/Regulation_19_Local_Plan/showUserAnswers?qid=9331459&amp;voteID=1189195", "View Response")</f>
        <v>View Response</v>
      </c>
    </row>
    <row r="238" spans="1:6" x14ac:dyDescent="0.35">
      <c r="A238">
        <v>1189200</v>
      </c>
      <c r="B238" t="s">
        <v>2056</v>
      </c>
      <c r="C238" t="s">
        <v>4</v>
      </c>
      <c r="D238" t="s">
        <v>4</v>
      </c>
      <c r="E238" s="3" t="s">
        <v>127</v>
      </c>
      <c r="F238" s="1" t="str">
        <f>HYPERLINK("https://strategicplanning.horsham.gov.uk/Regulation_19_Local_Plan/showUserAnswers?qid=9331459&amp;voteID=1189200", "View Response")</f>
        <v>View Response</v>
      </c>
    </row>
    <row r="239" spans="1:6" x14ac:dyDescent="0.35">
      <c r="A239">
        <v>1189211</v>
      </c>
      <c r="B239" t="s">
        <v>2057</v>
      </c>
      <c r="C239" t="s">
        <v>4</v>
      </c>
      <c r="D239" t="s">
        <v>4</v>
      </c>
      <c r="E239" s="3" t="s">
        <v>4</v>
      </c>
      <c r="F239" s="1" t="str">
        <f>HYPERLINK("https://strategicplanning.horsham.gov.uk/Regulation_19_Local_Plan/showUserAnswers?qid=9331459&amp;voteID=1189211", "View Response")</f>
        <v>View Response</v>
      </c>
    </row>
    <row r="240" spans="1:6" x14ac:dyDescent="0.35">
      <c r="A240">
        <v>1189230</v>
      </c>
      <c r="B240" t="s">
        <v>2058</v>
      </c>
      <c r="D240" t="s">
        <v>4</v>
      </c>
      <c r="E240" s="3" t="s">
        <v>4</v>
      </c>
      <c r="F240" s="1" t="str">
        <f>HYPERLINK("https://strategicplanning.horsham.gov.uk/Regulation_19_Local_Plan/showUserAnswers?qid=9331459&amp;voteID=1189230", "View Response")</f>
        <v>View Response</v>
      </c>
    </row>
    <row r="241" spans="1:6" x14ac:dyDescent="0.35">
      <c r="A241">
        <v>1189246</v>
      </c>
      <c r="B241" t="s">
        <v>2059</v>
      </c>
      <c r="C241" t="s">
        <v>4</v>
      </c>
      <c r="D241" t="s">
        <v>4</v>
      </c>
      <c r="E241" s="3" t="s">
        <v>127</v>
      </c>
      <c r="F241" s="1" t="str">
        <f>HYPERLINK("https://strategicplanning.horsham.gov.uk/Regulation_19_Local_Plan/showUserAnswers?qid=9331459&amp;voteID=1189246", "View Response")</f>
        <v>View Response</v>
      </c>
    </row>
    <row r="242" spans="1:6" x14ac:dyDescent="0.35">
      <c r="A242">
        <v>1189254</v>
      </c>
      <c r="B242" t="s">
        <v>2060</v>
      </c>
      <c r="C242" t="s">
        <v>4</v>
      </c>
      <c r="D242" t="s">
        <v>4</v>
      </c>
      <c r="E242" s="3" t="s">
        <v>4</v>
      </c>
      <c r="F242" s="1" t="str">
        <f>HYPERLINK("https://strategicplanning.horsham.gov.uk/Regulation_19_Local_Plan/showUserAnswers?qid=9331459&amp;voteID=1189254", "View Response")</f>
        <v>View Response</v>
      </c>
    </row>
    <row r="243" spans="1:6" x14ac:dyDescent="0.35">
      <c r="A243">
        <v>1189262</v>
      </c>
      <c r="B243" t="s">
        <v>2061</v>
      </c>
      <c r="C243" t="s">
        <v>4</v>
      </c>
      <c r="D243" t="s">
        <v>4</v>
      </c>
      <c r="E243" s="3" t="s">
        <v>4</v>
      </c>
      <c r="F243" s="1" t="str">
        <f>HYPERLINK("https://strategicplanning.horsham.gov.uk/Regulation_19_Local_Plan/showUserAnswers?qid=9331459&amp;voteID=1189262", "View Response")</f>
        <v>View Response</v>
      </c>
    </row>
    <row r="244" spans="1:6" x14ac:dyDescent="0.35">
      <c r="A244">
        <v>1189263</v>
      </c>
      <c r="B244" t="s">
        <v>2062</v>
      </c>
      <c r="C244" t="s">
        <v>4</v>
      </c>
      <c r="D244" t="s">
        <v>4</v>
      </c>
      <c r="E244" s="3" t="s">
        <v>4</v>
      </c>
      <c r="F244" s="1" t="str">
        <f>HYPERLINK("https://strategicplanning.horsham.gov.uk/Regulation_19_Local_Plan/showUserAnswers?qid=9331459&amp;voteID=1189263", "View Response")</f>
        <v>View Response</v>
      </c>
    </row>
    <row r="245" spans="1:6" x14ac:dyDescent="0.35">
      <c r="A245">
        <v>1189268</v>
      </c>
      <c r="B245" t="s">
        <v>2063</v>
      </c>
      <c r="D245" t="s">
        <v>4</v>
      </c>
      <c r="E245" s="3" t="s">
        <v>4</v>
      </c>
      <c r="F245" s="1" t="str">
        <f>HYPERLINK("https://strategicplanning.horsham.gov.uk/Regulation_19_Local_Plan/showUserAnswers?qid=9331459&amp;voteID=1189268", "View Response")</f>
        <v>View Response</v>
      </c>
    </row>
    <row r="246" spans="1:6" x14ac:dyDescent="0.35">
      <c r="A246">
        <v>1189276</v>
      </c>
      <c r="B246" t="s">
        <v>2064</v>
      </c>
      <c r="D246" t="s">
        <v>4</v>
      </c>
      <c r="E246" s="3" t="s">
        <v>4</v>
      </c>
      <c r="F246" s="1" t="str">
        <f>HYPERLINK("https://strategicplanning.horsham.gov.uk/Regulation_19_Local_Plan/showUserAnswers?qid=9331459&amp;voteID=1189276", "View Response")</f>
        <v>View Response</v>
      </c>
    </row>
    <row r="247" spans="1:6" x14ac:dyDescent="0.35">
      <c r="A247">
        <v>1189281</v>
      </c>
      <c r="B247" t="s">
        <v>2065</v>
      </c>
      <c r="C247" t="s">
        <v>4</v>
      </c>
      <c r="D247" t="s">
        <v>4</v>
      </c>
      <c r="E247" s="3" t="s">
        <v>4</v>
      </c>
      <c r="F247" s="1" t="str">
        <f>HYPERLINK("https://strategicplanning.horsham.gov.uk/Regulation_19_Local_Plan/showUserAnswers?qid=9331459&amp;voteID=1189281", "View Response")</f>
        <v>View Response</v>
      </c>
    </row>
    <row r="248" spans="1:6" x14ac:dyDescent="0.35">
      <c r="A248">
        <v>1189282</v>
      </c>
      <c r="B248" t="s">
        <v>2065</v>
      </c>
      <c r="C248" t="s">
        <v>4</v>
      </c>
      <c r="D248" t="s">
        <v>4</v>
      </c>
      <c r="E248" s="3" t="s">
        <v>4</v>
      </c>
      <c r="F248" s="1" t="str">
        <f>HYPERLINK("https://strategicplanning.horsham.gov.uk/Regulation_19_Local_Plan/showUserAnswers?qid=9331459&amp;voteID=1189282", "View Response")</f>
        <v>View Response</v>
      </c>
    </row>
    <row r="249" spans="1:6" x14ac:dyDescent="0.35">
      <c r="A249">
        <v>1189284</v>
      </c>
      <c r="B249" t="s">
        <v>2065</v>
      </c>
      <c r="C249" t="s">
        <v>4</v>
      </c>
      <c r="D249" t="s">
        <v>4</v>
      </c>
      <c r="E249" s="3" t="s">
        <v>4</v>
      </c>
      <c r="F249" s="1" t="str">
        <f>HYPERLINK("https://strategicplanning.horsham.gov.uk/Regulation_19_Local_Plan/showUserAnswers?qid=9331459&amp;voteID=1189284", "View Response")</f>
        <v>View Response</v>
      </c>
    </row>
    <row r="250" spans="1:6" x14ac:dyDescent="0.35">
      <c r="A250">
        <v>1189285</v>
      </c>
      <c r="B250" t="s">
        <v>2065</v>
      </c>
      <c r="C250" t="s">
        <v>4</v>
      </c>
      <c r="D250" t="s">
        <v>4</v>
      </c>
      <c r="E250" s="3" t="s">
        <v>4</v>
      </c>
      <c r="F250" s="1" t="str">
        <f>HYPERLINK("https://strategicplanning.horsham.gov.uk/Regulation_19_Local_Plan/showUserAnswers?qid=9331459&amp;voteID=1189285", "View Response")</f>
        <v>View Response</v>
      </c>
    </row>
    <row r="251" spans="1:6" x14ac:dyDescent="0.35">
      <c r="A251">
        <v>1189286</v>
      </c>
      <c r="B251" t="s">
        <v>2065</v>
      </c>
      <c r="C251" t="s">
        <v>4</v>
      </c>
      <c r="D251" t="s">
        <v>4</v>
      </c>
      <c r="E251" s="3" t="s">
        <v>4</v>
      </c>
      <c r="F251" s="1" t="str">
        <f>HYPERLINK("https://strategicplanning.horsham.gov.uk/Regulation_19_Local_Plan/showUserAnswers?qid=9331459&amp;voteID=1189286", "View Response")</f>
        <v>View Response</v>
      </c>
    </row>
    <row r="252" spans="1:6" x14ac:dyDescent="0.35">
      <c r="A252">
        <v>1189291</v>
      </c>
      <c r="B252" t="s">
        <v>2066</v>
      </c>
      <c r="C252" t="s">
        <v>4</v>
      </c>
      <c r="D252" t="s">
        <v>4</v>
      </c>
      <c r="E252" s="3" t="s">
        <v>127</v>
      </c>
      <c r="F252" s="1" t="str">
        <f>HYPERLINK("https://strategicplanning.horsham.gov.uk/Regulation_19_Local_Plan/showUserAnswers?qid=9331459&amp;voteID=1189291", "View Response")</f>
        <v>View Response</v>
      </c>
    </row>
    <row r="253" spans="1:6" x14ac:dyDescent="0.35">
      <c r="A253">
        <v>1189293</v>
      </c>
      <c r="B253" t="s">
        <v>2067</v>
      </c>
      <c r="C253" t="s">
        <v>4</v>
      </c>
      <c r="D253" t="s">
        <v>4</v>
      </c>
      <c r="E253" s="3" t="s">
        <v>4</v>
      </c>
      <c r="F253" s="1" t="str">
        <f>HYPERLINK("https://strategicplanning.horsham.gov.uk/Regulation_19_Local_Plan/showUserAnswers?qid=9331459&amp;voteID=1189293", "View Response")</f>
        <v>View Response</v>
      </c>
    </row>
    <row r="254" spans="1:6" x14ac:dyDescent="0.35">
      <c r="A254">
        <v>1189295</v>
      </c>
      <c r="B254" t="s">
        <v>2068</v>
      </c>
      <c r="C254" t="s">
        <v>159</v>
      </c>
      <c r="D254" t="s">
        <v>4</v>
      </c>
      <c r="E254" s="3" t="s">
        <v>4</v>
      </c>
      <c r="F254" s="1" t="str">
        <f>HYPERLINK("https://strategicplanning.horsham.gov.uk/Regulation_19_Local_Plan/showUserAnswers?qid=9331459&amp;voteID=1189295", "View Response")</f>
        <v>View Response</v>
      </c>
    </row>
    <row r="255" spans="1:6" x14ac:dyDescent="0.35">
      <c r="A255">
        <v>1189296</v>
      </c>
      <c r="B255" t="s">
        <v>2068</v>
      </c>
      <c r="C255" t="s">
        <v>159</v>
      </c>
      <c r="D255" t="s">
        <v>4</v>
      </c>
      <c r="E255" s="3" t="s">
        <v>4</v>
      </c>
      <c r="F255" s="1" t="str">
        <f>HYPERLINK("https://strategicplanning.horsham.gov.uk/Regulation_19_Local_Plan/showUserAnswers?qid=9331459&amp;voteID=1189296", "View Response")</f>
        <v>View Response</v>
      </c>
    </row>
    <row r="256" spans="1:6" x14ac:dyDescent="0.35">
      <c r="A256">
        <v>1189297</v>
      </c>
      <c r="B256" t="s">
        <v>2055</v>
      </c>
      <c r="C256" t="s">
        <v>4</v>
      </c>
      <c r="D256" t="s">
        <v>4</v>
      </c>
      <c r="E256" s="3" t="s">
        <v>4</v>
      </c>
      <c r="F256" s="1" t="str">
        <f>HYPERLINK("https://strategicplanning.horsham.gov.uk/Regulation_19_Local_Plan/showUserAnswers?qid=9331459&amp;voteID=1189297", "View Response")</f>
        <v>View Response</v>
      </c>
    </row>
    <row r="257" spans="1:6" x14ac:dyDescent="0.35">
      <c r="A257">
        <v>1189298</v>
      </c>
      <c r="B257" t="s">
        <v>2069</v>
      </c>
      <c r="C257" t="s">
        <v>274</v>
      </c>
      <c r="D257" t="s">
        <v>4</v>
      </c>
      <c r="E257" s="3" t="s">
        <v>4</v>
      </c>
      <c r="F257" s="1" t="str">
        <f>HYPERLINK("https://strategicplanning.horsham.gov.uk/Regulation_19_Local_Plan/showUserAnswers?qid=9331459&amp;voteID=1189298", "View Response")</f>
        <v>View Response</v>
      </c>
    </row>
    <row r="258" spans="1:6" x14ac:dyDescent="0.35">
      <c r="A258">
        <v>1189306</v>
      </c>
      <c r="B258" t="s">
        <v>2069</v>
      </c>
      <c r="C258" t="s">
        <v>274</v>
      </c>
      <c r="D258" t="s">
        <v>4</v>
      </c>
      <c r="E258" s="3" t="s">
        <v>4</v>
      </c>
      <c r="F258" s="1" t="str">
        <f>HYPERLINK("https://strategicplanning.horsham.gov.uk/Regulation_19_Local_Plan/showUserAnswers?qid=9331459&amp;voteID=1189306", "View Response")</f>
        <v>View Response</v>
      </c>
    </row>
    <row r="259" spans="1:6" x14ac:dyDescent="0.35">
      <c r="A259">
        <v>1189308</v>
      </c>
      <c r="B259" t="s">
        <v>2069</v>
      </c>
      <c r="C259" t="s">
        <v>274</v>
      </c>
      <c r="D259" t="s">
        <v>4</v>
      </c>
      <c r="E259" s="3" t="s">
        <v>4</v>
      </c>
      <c r="F259" s="1" t="str">
        <f>HYPERLINK("https://strategicplanning.horsham.gov.uk/Regulation_19_Local_Plan/showUserAnswers?qid=9331459&amp;voteID=1189308", "View Response")</f>
        <v>View Response</v>
      </c>
    </row>
    <row r="260" spans="1:6" x14ac:dyDescent="0.35">
      <c r="A260">
        <v>1189320</v>
      </c>
      <c r="B260" t="s">
        <v>2070</v>
      </c>
      <c r="C260" t="s">
        <v>4</v>
      </c>
      <c r="D260" t="s">
        <v>4</v>
      </c>
      <c r="E260" s="3" t="s">
        <v>4</v>
      </c>
      <c r="F260" s="1" t="str">
        <f>HYPERLINK("https://strategicplanning.horsham.gov.uk/Regulation_19_Local_Plan/showUserAnswers?qid=9331459&amp;voteID=1189320", "View Response")</f>
        <v>View Response</v>
      </c>
    </row>
    <row r="261" spans="1:6" x14ac:dyDescent="0.35">
      <c r="A261">
        <v>1189321</v>
      </c>
      <c r="B261" t="s">
        <v>2071</v>
      </c>
      <c r="C261" t="s">
        <v>4</v>
      </c>
      <c r="D261" t="s">
        <v>4</v>
      </c>
      <c r="E261" s="3" t="s">
        <v>4</v>
      </c>
      <c r="F261" s="1" t="str">
        <f>HYPERLINK("https://strategicplanning.horsham.gov.uk/Regulation_19_Local_Plan/showUserAnswers?qid=9331459&amp;voteID=1189321", "View Response")</f>
        <v>View Response</v>
      </c>
    </row>
    <row r="262" spans="1:6" x14ac:dyDescent="0.35">
      <c r="A262">
        <v>1189322</v>
      </c>
      <c r="B262" t="s">
        <v>2072</v>
      </c>
      <c r="C262" t="s">
        <v>4</v>
      </c>
      <c r="D262" t="s">
        <v>4</v>
      </c>
      <c r="E262" s="3" t="s">
        <v>4</v>
      </c>
      <c r="F262" s="1" t="str">
        <f>HYPERLINK("https://strategicplanning.horsham.gov.uk/Regulation_19_Local_Plan/showUserAnswers?qid=9331459&amp;voteID=1189322", "View Response")</f>
        <v>View Response</v>
      </c>
    </row>
    <row r="263" spans="1:6" x14ac:dyDescent="0.35">
      <c r="A263">
        <v>1189331</v>
      </c>
      <c r="B263" t="s">
        <v>2073</v>
      </c>
      <c r="C263" t="s">
        <v>4</v>
      </c>
      <c r="D263" t="s">
        <v>4</v>
      </c>
      <c r="E263" s="3" t="s">
        <v>127</v>
      </c>
      <c r="F263" s="1" t="str">
        <f>HYPERLINK("https://strategicplanning.horsham.gov.uk/Regulation_19_Local_Plan/showUserAnswers?qid=9331459&amp;voteID=1189331", "View Response")</f>
        <v>View Response</v>
      </c>
    </row>
    <row r="264" spans="1:6" x14ac:dyDescent="0.35">
      <c r="A264">
        <v>1189400</v>
      </c>
      <c r="B264" t="s">
        <v>2069</v>
      </c>
      <c r="C264" t="s">
        <v>274</v>
      </c>
      <c r="D264" t="s">
        <v>4</v>
      </c>
      <c r="E264" s="3" t="s">
        <v>4</v>
      </c>
      <c r="F264" s="1" t="str">
        <f>HYPERLINK("https://strategicplanning.horsham.gov.uk/Regulation_19_Local_Plan/showUserAnswers?qid=9331459&amp;voteID=1189400", "View Response")</f>
        <v>View Response</v>
      </c>
    </row>
    <row r="265" spans="1:6" x14ac:dyDescent="0.35">
      <c r="A265">
        <v>1189404</v>
      </c>
      <c r="B265" t="s">
        <v>2074</v>
      </c>
      <c r="C265" t="s">
        <v>4</v>
      </c>
      <c r="D265" t="s">
        <v>4</v>
      </c>
      <c r="E265" s="3" t="s">
        <v>4</v>
      </c>
      <c r="F265" s="1" t="str">
        <f>HYPERLINK("https://strategicplanning.horsham.gov.uk/Regulation_19_Local_Plan/showUserAnswers?qid=9331459&amp;voteID=1189404", "View Response")</f>
        <v>View Response</v>
      </c>
    </row>
    <row r="266" spans="1:6" x14ac:dyDescent="0.35">
      <c r="A266">
        <v>1189411</v>
      </c>
      <c r="B266" t="s">
        <v>2075</v>
      </c>
      <c r="C266" t="s">
        <v>4</v>
      </c>
      <c r="D266" t="s">
        <v>4</v>
      </c>
      <c r="E266" s="3" t="s">
        <v>4</v>
      </c>
      <c r="F266" s="1" t="str">
        <f>HYPERLINK("https://strategicplanning.horsham.gov.uk/Regulation_19_Local_Plan/showUserAnswers?qid=9331459&amp;voteID=1189411", "View Response")</f>
        <v>View Response</v>
      </c>
    </row>
    <row r="267" spans="1:6" x14ac:dyDescent="0.35">
      <c r="A267">
        <v>1189419</v>
      </c>
      <c r="B267" t="s">
        <v>2076</v>
      </c>
      <c r="D267" t="s">
        <v>4</v>
      </c>
      <c r="E267" s="3" t="s">
        <v>4</v>
      </c>
      <c r="F267" s="1" t="str">
        <f>HYPERLINK("https://strategicplanning.horsham.gov.uk/Regulation_19_Local_Plan/showUserAnswers?qid=9331459&amp;voteID=1189419", "View Response")</f>
        <v>View Response</v>
      </c>
    </row>
    <row r="268" spans="1:6" x14ac:dyDescent="0.35">
      <c r="A268">
        <v>1189422</v>
      </c>
      <c r="B268" t="s">
        <v>2069</v>
      </c>
      <c r="C268" t="s">
        <v>274</v>
      </c>
      <c r="D268" t="s">
        <v>4</v>
      </c>
      <c r="E268" s="3" t="s">
        <v>4</v>
      </c>
      <c r="F268" s="1" t="str">
        <f>HYPERLINK("https://strategicplanning.horsham.gov.uk/Regulation_19_Local_Plan/showUserAnswers?qid=9331459&amp;voteID=1189422", "View Response")</f>
        <v>View Response</v>
      </c>
    </row>
    <row r="269" spans="1:6" x14ac:dyDescent="0.35">
      <c r="A269">
        <v>1189429</v>
      </c>
      <c r="B269" t="s">
        <v>2069</v>
      </c>
      <c r="C269" t="s">
        <v>274</v>
      </c>
      <c r="D269" t="s">
        <v>4</v>
      </c>
      <c r="E269" s="3" t="s">
        <v>4</v>
      </c>
      <c r="F269" s="1" t="str">
        <f>HYPERLINK("https://strategicplanning.horsham.gov.uk/Regulation_19_Local_Plan/showUserAnswers?qid=9331459&amp;voteID=1189429", "View Response")</f>
        <v>View Response</v>
      </c>
    </row>
    <row r="270" spans="1:6" x14ac:dyDescent="0.35">
      <c r="A270">
        <v>1189445</v>
      </c>
      <c r="B270" t="s">
        <v>2069</v>
      </c>
      <c r="C270" t="s">
        <v>274</v>
      </c>
      <c r="D270" t="s">
        <v>4</v>
      </c>
      <c r="E270" s="3" t="s">
        <v>4</v>
      </c>
      <c r="F270" s="1" t="str">
        <f>HYPERLINK("https://strategicplanning.horsham.gov.uk/Regulation_19_Local_Plan/showUserAnswers?qid=9331459&amp;voteID=1189445", "View Response")</f>
        <v>View Response</v>
      </c>
    </row>
    <row r="271" spans="1:6" x14ac:dyDescent="0.35">
      <c r="A271">
        <v>1189455</v>
      </c>
      <c r="B271" t="s">
        <v>2069</v>
      </c>
      <c r="C271" t="s">
        <v>274</v>
      </c>
      <c r="D271" t="s">
        <v>4</v>
      </c>
      <c r="E271" s="3" t="s">
        <v>4</v>
      </c>
      <c r="F271" s="1" t="str">
        <f>HYPERLINK("https://strategicplanning.horsham.gov.uk/Regulation_19_Local_Plan/showUserAnswers?qid=9331459&amp;voteID=1189455", "View Response")</f>
        <v>View Response</v>
      </c>
    </row>
    <row r="272" spans="1:6" x14ac:dyDescent="0.35">
      <c r="A272">
        <v>1189478</v>
      </c>
      <c r="B272" t="s">
        <v>2077</v>
      </c>
      <c r="C272" t="s">
        <v>290</v>
      </c>
      <c r="D272" t="s">
        <v>4</v>
      </c>
      <c r="E272" s="3" t="s">
        <v>4</v>
      </c>
      <c r="F272" s="1" t="str">
        <f>HYPERLINK("https://strategicplanning.horsham.gov.uk/Regulation_19_Local_Plan/showUserAnswers?qid=9331459&amp;voteID=1189478", "View Response")</f>
        <v>View Response</v>
      </c>
    </row>
    <row r="273" spans="1:6" x14ac:dyDescent="0.35">
      <c r="A273">
        <v>1189486</v>
      </c>
      <c r="B273" t="s">
        <v>2077</v>
      </c>
      <c r="C273" t="s">
        <v>290</v>
      </c>
      <c r="D273" t="s">
        <v>4</v>
      </c>
      <c r="E273" s="3" t="s">
        <v>4</v>
      </c>
      <c r="F273" s="1" t="str">
        <f>HYPERLINK("https://strategicplanning.horsham.gov.uk/Regulation_19_Local_Plan/showUserAnswers?qid=9331459&amp;voteID=1189486", "View Response")</f>
        <v>View Response</v>
      </c>
    </row>
    <row r="274" spans="1:6" x14ac:dyDescent="0.35">
      <c r="A274">
        <v>1189490</v>
      </c>
      <c r="B274" t="s">
        <v>2078</v>
      </c>
      <c r="C274" t="s">
        <v>4</v>
      </c>
      <c r="D274" t="s">
        <v>4</v>
      </c>
      <c r="E274" s="3" t="s">
        <v>4</v>
      </c>
      <c r="F274" s="1" t="str">
        <f>HYPERLINK("https://strategicplanning.horsham.gov.uk/Regulation_19_Local_Plan/showUserAnswers?qid=9331459&amp;voteID=1189490", "View Response")</f>
        <v>View Response</v>
      </c>
    </row>
    <row r="275" spans="1:6" x14ac:dyDescent="0.35">
      <c r="A275">
        <v>1189499</v>
      </c>
      <c r="B275" t="s">
        <v>2077</v>
      </c>
      <c r="C275" t="s">
        <v>290</v>
      </c>
      <c r="D275" t="s">
        <v>4</v>
      </c>
      <c r="E275" s="3" t="s">
        <v>4</v>
      </c>
      <c r="F275" s="1" t="str">
        <f>HYPERLINK("https://strategicplanning.horsham.gov.uk/Regulation_19_Local_Plan/showUserAnswers?qid=9331459&amp;voteID=1189499", "View Response")</f>
        <v>View Response</v>
      </c>
    </row>
    <row r="276" spans="1:6" x14ac:dyDescent="0.35">
      <c r="A276">
        <v>1189503</v>
      </c>
      <c r="B276" t="s">
        <v>2077</v>
      </c>
      <c r="C276" t="s">
        <v>290</v>
      </c>
      <c r="D276" t="s">
        <v>4</v>
      </c>
      <c r="E276" s="3" t="s">
        <v>4</v>
      </c>
      <c r="F276" s="1" t="str">
        <f>HYPERLINK("https://strategicplanning.horsham.gov.uk/Regulation_19_Local_Plan/showUserAnswers?qid=9331459&amp;voteID=1189503", "View Response")</f>
        <v>View Response</v>
      </c>
    </row>
    <row r="277" spans="1:6" x14ac:dyDescent="0.35">
      <c r="A277">
        <v>1189524</v>
      </c>
      <c r="B277" t="s">
        <v>2079</v>
      </c>
      <c r="C277" t="s">
        <v>4</v>
      </c>
      <c r="D277" t="s">
        <v>4</v>
      </c>
      <c r="E277" s="3" t="s">
        <v>127</v>
      </c>
      <c r="F277" s="1" t="str">
        <f>HYPERLINK("https://strategicplanning.horsham.gov.uk/Regulation_19_Local_Plan/showUserAnswers?qid=9331459&amp;voteID=1189524", "View Response")</f>
        <v>View Response</v>
      </c>
    </row>
    <row r="278" spans="1:6" x14ac:dyDescent="0.35">
      <c r="A278">
        <v>1189530</v>
      </c>
      <c r="B278" t="s">
        <v>2080</v>
      </c>
      <c r="C278" t="s">
        <v>4</v>
      </c>
      <c r="D278" t="s">
        <v>4</v>
      </c>
      <c r="E278" s="3" t="s">
        <v>4</v>
      </c>
      <c r="F278" s="1" t="str">
        <f>HYPERLINK("https://strategicplanning.horsham.gov.uk/Regulation_19_Local_Plan/showUserAnswers?qid=9331459&amp;voteID=1189530", "View Response")</f>
        <v>View Response</v>
      </c>
    </row>
    <row r="279" spans="1:6" x14ac:dyDescent="0.35">
      <c r="A279">
        <v>1189532</v>
      </c>
      <c r="B279" t="s">
        <v>2081</v>
      </c>
      <c r="C279" t="s">
        <v>4</v>
      </c>
      <c r="D279" t="s">
        <v>4</v>
      </c>
      <c r="E279" s="3" t="s">
        <v>4</v>
      </c>
      <c r="F279" s="1" t="str">
        <f>HYPERLINK("https://strategicplanning.horsham.gov.uk/Regulation_19_Local_Plan/showUserAnswers?qid=9331459&amp;voteID=1189532", "View Response")</f>
        <v>View Response</v>
      </c>
    </row>
    <row r="280" spans="1:6" x14ac:dyDescent="0.35">
      <c r="A280">
        <v>1189541</v>
      </c>
      <c r="B280" t="s">
        <v>2082</v>
      </c>
      <c r="C280" t="s">
        <v>4</v>
      </c>
      <c r="D280" t="s">
        <v>4</v>
      </c>
      <c r="E280" s="3" t="s">
        <v>4</v>
      </c>
      <c r="F280" s="1" t="str">
        <f>HYPERLINK("https://strategicplanning.horsham.gov.uk/Regulation_19_Local_Plan/showUserAnswers?qid=9331459&amp;voteID=1189541", "View Response")</f>
        <v>View Response</v>
      </c>
    </row>
    <row r="281" spans="1:6" x14ac:dyDescent="0.35">
      <c r="A281">
        <v>1189542</v>
      </c>
      <c r="B281" t="s">
        <v>2083</v>
      </c>
      <c r="C281" t="s">
        <v>4</v>
      </c>
      <c r="D281" t="s">
        <v>4</v>
      </c>
      <c r="E281" s="3" t="s">
        <v>127</v>
      </c>
      <c r="F281" s="1" t="str">
        <f>HYPERLINK("https://strategicplanning.horsham.gov.uk/Regulation_19_Local_Plan/showUserAnswers?qid=9331459&amp;voteID=1189542", "View Response")</f>
        <v>View Response</v>
      </c>
    </row>
    <row r="282" spans="1:6" x14ac:dyDescent="0.35">
      <c r="A282">
        <v>1189544</v>
      </c>
      <c r="B282" t="s">
        <v>2084</v>
      </c>
      <c r="C282" t="s">
        <v>300</v>
      </c>
      <c r="D282" t="s">
        <v>4</v>
      </c>
      <c r="E282" s="3" t="s">
        <v>4</v>
      </c>
      <c r="F282" s="1" t="str">
        <f>HYPERLINK("https://strategicplanning.horsham.gov.uk/Regulation_19_Local_Plan/showUserAnswers?qid=9331459&amp;voteID=1189544", "View Response")</f>
        <v>View Response</v>
      </c>
    </row>
    <row r="283" spans="1:6" x14ac:dyDescent="0.35">
      <c r="A283">
        <v>1189549</v>
      </c>
      <c r="B283" t="s">
        <v>2085</v>
      </c>
      <c r="C283" t="s">
        <v>302</v>
      </c>
      <c r="D283" t="s">
        <v>4</v>
      </c>
      <c r="E283" s="3" t="s">
        <v>127</v>
      </c>
      <c r="F283" s="1" t="str">
        <f>HYPERLINK("https://strategicplanning.horsham.gov.uk/Regulation_19_Local_Plan/showUserAnswers?qid=9331459&amp;voteID=1189549", "View Response")</f>
        <v>View Response</v>
      </c>
    </row>
    <row r="284" spans="1:6" x14ac:dyDescent="0.35">
      <c r="A284">
        <v>1189552</v>
      </c>
      <c r="B284" t="s">
        <v>2086</v>
      </c>
      <c r="C284" t="s">
        <v>4</v>
      </c>
      <c r="D284" t="s">
        <v>304</v>
      </c>
      <c r="E284" s="3" t="s">
        <v>4</v>
      </c>
      <c r="F284" s="1" t="str">
        <f>HYPERLINK("https://strategicplanning.horsham.gov.uk/Regulation_19_Local_Plan/showUserAnswers?qid=9331459&amp;voteID=1189552", "View Response")</f>
        <v>View Response</v>
      </c>
    </row>
    <row r="285" spans="1:6" x14ac:dyDescent="0.35">
      <c r="A285">
        <v>1189557</v>
      </c>
      <c r="B285" t="s">
        <v>2086</v>
      </c>
      <c r="C285" t="s">
        <v>4</v>
      </c>
      <c r="D285" t="s">
        <v>304</v>
      </c>
      <c r="E285" s="3" t="s">
        <v>4</v>
      </c>
      <c r="F285" s="1" t="str">
        <f>HYPERLINK("https://strategicplanning.horsham.gov.uk/Regulation_19_Local_Plan/showUserAnswers?qid=9331459&amp;voteID=1189557", "View Response")</f>
        <v>View Response</v>
      </c>
    </row>
    <row r="286" spans="1:6" x14ac:dyDescent="0.35">
      <c r="A286">
        <v>1189559</v>
      </c>
      <c r="B286" t="s">
        <v>2086</v>
      </c>
      <c r="C286" t="s">
        <v>4</v>
      </c>
      <c r="D286" t="s">
        <v>304</v>
      </c>
      <c r="E286" s="3" t="s">
        <v>4</v>
      </c>
      <c r="F286" s="1" t="str">
        <f>HYPERLINK("https://strategicplanning.horsham.gov.uk/Regulation_19_Local_Plan/showUserAnswers?qid=9331459&amp;voteID=1189559", "View Response")</f>
        <v>View Response</v>
      </c>
    </row>
    <row r="287" spans="1:6" x14ac:dyDescent="0.35">
      <c r="A287">
        <v>1189561</v>
      </c>
      <c r="B287" t="s">
        <v>2086</v>
      </c>
      <c r="C287" t="s">
        <v>4</v>
      </c>
      <c r="D287" t="s">
        <v>304</v>
      </c>
      <c r="E287" s="3" t="s">
        <v>4</v>
      </c>
      <c r="F287" s="1" t="str">
        <f>HYPERLINK("https://strategicplanning.horsham.gov.uk/Regulation_19_Local_Plan/showUserAnswers?qid=9331459&amp;voteID=1189561", "View Response")</f>
        <v>View Response</v>
      </c>
    </row>
    <row r="288" spans="1:6" x14ac:dyDescent="0.35">
      <c r="A288">
        <v>1189564</v>
      </c>
      <c r="B288" t="s">
        <v>2087</v>
      </c>
      <c r="C288" t="s">
        <v>4</v>
      </c>
      <c r="D288" t="s">
        <v>4</v>
      </c>
      <c r="E288" s="3" t="s">
        <v>4</v>
      </c>
      <c r="F288" s="1" t="str">
        <f>HYPERLINK("https://strategicplanning.horsham.gov.uk/Regulation_19_Local_Plan/showUserAnswers?qid=9331459&amp;voteID=1189564", "View Response")</f>
        <v>View Response</v>
      </c>
    </row>
    <row r="289" spans="1:6" x14ac:dyDescent="0.35">
      <c r="A289">
        <v>1189571</v>
      </c>
      <c r="B289" t="s">
        <v>2088</v>
      </c>
      <c r="C289" t="s">
        <v>4</v>
      </c>
      <c r="D289" t="s">
        <v>4</v>
      </c>
      <c r="E289" s="3" t="s">
        <v>4</v>
      </c>
      <c r="F289" s="1" t="str">
        <f>HYPERLINK("https://strategicplanning.horsham.gov.uk/Regulation_19_Local_Plan/showUserAnswers?qid=9331459&amp;voteID=1189571", "View Response")</f>
        <v>View Response</v>
      </c>
    </row>
    <row r="290" spans="1:6" x14ac:dyDescent="0.35">
      <c r="A290">
        <v>1189605</v>
      </c>
      <c r="B290" t="s">
        <v>2089</v>
      </c>
      <c r="C290" t="s">
        <v>4</v>
      </c>
      <c r="D290" t="s">
        <v>4</v>
      </c>
      <c r="E290" s="3" t="s">
        <v>4</v>
      </c>
      <c r="F290" s="1" t="str">
        <f>HYPERLINK("https://strategicplanning.horsham.gov.uk/Regulation_19_Local_Plan/showUserAnswers?qid=9331459&amp;voteID=1189605", "View Response")</f>
        <v>View Response</v>
      </c>
    </row>
    <row r="291" spans="1:6" x14ac:dyDescent="0.35">
      <c r="A291">
        <v>1189607</v>
      </c>
      <c r="B291" t="s">
        <v>312</v>
      </c>
      <c r="D291" t="s">
        <v>4</v>
      </c>
      <c r="E291" s="3" t="s">
        <v>127</v>
      </c>
      <c r="F291" s="1" t="str">
        <f>HYPERLINK("https://strategicplanning.horsham.gov.uk/Regulation_19_Local_Plan/showUserAnswers?qid=9331459&amp;voteID=1189607", "View Response")</f>
        <v>View Response</v>
      </c>
    </row>
    <row r="292" spans="1:6" x14ac:dyDescent="0.35">
      <c r="A292">
        <v>1189610</v>
      </c>
      <c r="B292" t="s">
        <v>2090</v>
      </c>
      <c r="C292" t="s">
        <v>4</v>
      </c>
      <c r="D292" t="s">
        <v>4</v>
      </c>
      <c r="E292" s="3" t="s">
        <v>4</v>
      </c>
      <c r="F292" s="1" t="str">
        <f>HYPERLINK("https://strategicplanning.horsham.gov.uk/Regulation_19_Local_Plan/showUserAnswers?qid=9331459&amp;voteID=1189610", "View Response")</f>
        <v>View Response</v>
      </c>
    </row>
    <row r="293" spans="1:6" x14ac:dyDescent="0.35">
      <c r="A293">
        <v>1189645</v>
      </c>
      <c r="B293" t="s">
        <v>2069</v>
      </c>
      <c r="C293" t="s">
        <v>274</v>
      </c>
      <c r="D293" t="s">
        <v>4</v>
      </c>
      <c r="E293" s="3" t="s">
        <v>4</v>
      </c>
      <c r="F293" s="1" t="str">
        <f>HYPERLINK("https://strategicplanning.horsham.gov.uk/Regulation_19_Local_Plan/showUserAnswers?qid=9331459&amp;voteID=1189645", "View Response")</f>
        <v>View Response</v>
      </c>
    </row>
    <row r="294" spans="1:6" x14ac:dyDescent="0.35">
      <c r="A294">
        <v>1189647</v>
      </c>
      <c r="B294" t="s">
        <v>2069</v>
      </c>
      <c r="C294" t="s">
        <v>274</v>
      </c>
      <c r="D294" t="s">
        <v>4</v>
      </c>
      <c r="E294" s="3" t="s">
        <v>4</v>
      </c>
      <c r="F294" s="1" t="str">
        <f>HYPERLINK("https://strategicplanning.horsham.gov.uk/Regulation_19_Local_Plan/showUserAnswers?qid=9331459&amp;voteID=1189647", "View Response")</f>
        <v>View Response</v>
      </c>
    </row>
    <row r="295" spans="1:6" x14ac:dyDescent="0.35">
      <c r="A295">
        <v>1189653</v>
      </c>
      <c r="B295" t="s">
        <v>2069</v>
      </c>
      <c r="C295" t="s">
        <v>274</v>
      </c>
      <c r="D295" t="s">
        <v>4</v>
      </c>
      <c r="E295" s="3" t="s">
        <v>4</v>
      </c>
      <c r="F295" s="1" t="str">
        <f>HYPERLINK("https://strategicplanning.horsham.gov.uk/Regulation_19_Local_Plan/showUserAnswers?qid=9331459&amp;voteID=1189653", "View Response")</f>
        <v>View Response</v>
      </c>
    </row>
    <row r="296" spans="1:6" x14ac:dyDescent="0.35">
      <c r="A296">
        <v>1189658</v>
      </c>
      <c r="B296" t="s">
        <v>2091</v>
      </c>
      <c r="C296" t="s">
        <v>4</v>
      </c>
      <c r="D296" t="s">
        <v>4</v>
      </c>
      <c r="E296" s="3" t="s">
        <v>4</v>
      </c>
      <c r="F296" s="1" t="str">
        <f>HYPERLINK("https://strategicplanning.horsham.gov.uk/Regulation_19_Local_Plan/showUserAnswers?qid=9331459&amp;voteID=1189658", "View Response")</f>
        <v>View Response</v>
      </c>
    </row>
    <row r="297" spans="1:6" x14ac:dyDescent="0.35">
      <c r="A297">
        <v>1189659</v>
      </c>
      <c r="B297" t="s">
        <v>2091</v>
      </c>
      <c r="C297" t="s">
        <v>4</v>
      </c>
      <c r="D297" t="s">
        <v>4</v>
      </c>
      <c r="E297" s="3" t="s">
        <v>4</v>
      </c>
      <c r="F297" s="1" t="str">
        <f>HYPERLINK("https://strategicplanning.horsham.gov.uk/Regulation_19_Local_Plan/showUserAnswers?qid=9331459&amp;voteID=1189659", "View Response")</f>
        <v>View Response</v>
      </c>
    </row>
    <row r="298" spans="1:6" x14ac:dyDescent="0.35">
      <c r="A298">
        <v>1189660</v>
      </c>
      <c r="B298" t="s">
        <v>2091</v>
      </c>
      <c r="C298" t="s">
        <v>4</v>
      </c>
      <c r="D298" t="s">
        <v>4</v>
      </c>
      <c r="E298" s="3" t="s">
        <v>4</v>
      </c>
      <c r="F298" s="1" t="str">
        <f>HYPERLINK("https://strategicplanning.horsham.gov.uk/Regulation_19_Local_Plan/showUserAnswers?qid=9331459&amp;voteID=1189660", "View Response")</f>
        <v>View Response</v>
      </c>
    </row>
    <row r="299" spans="1:6" x14ac:dyDescent="0.35">
      <c r="A299">
        <v>1189662</v>
      </c>
      <c r="B299" t="s">
        <v>2091</v>
      </c>
      <c r="C299" t="s">
        <v>4</v>
      </c>
      <c r="D299" t="s">
        <v>4</v>
      </c>
      <c r="E299" s="3" t="s">
        <v>4</v>
      </c>
      <c r="F299" s="1" t="str">
        <f>HYPERLINK("https://strategicplanning.horsham.gov.uk/Regulation_19_Local_Plan/showUserAnswers?qid=9331459&amp;voteID=1189662", "View Response")</f>
        <v>View Response</v>
      </c>
    </row>
    <row r="300" spans="1:6" x14ac:dyDescent="0.35">
      <c r="A300">
        <v>1189663</v>
      </c>
      <c r="B300" t="s">
        <v>2091</v>
      </c>
      <c r="C300" t="s">
        <v>4</v>
      </c>
      <c r="D300" t="s">
        <v>4</v>
      </c>
      <c r="E300" s="3" t="s">
        <v>4</v>
      </c>
      <c r="F300" s="1" t="str">
        <f>HYPERLINK("https://strategicplanning.horsham.gov.uk/Regulation_19_Local_Plan/showUserAnswers?qid=9331459&amp;voteID=1189663", "View Response")</f>
        <v>View Response</v>
      </c>
    </row>
    <row r="301" spans="1:6" x14ac:dyDescent="0.35">
      <c r="A301">
        <v>1189695</v>
      </c>
      <c r="B301" t="s">
        <v>2092</v>
      </c>
      <c r="C301" t="s">
        <v>4</v>
      </c>
      <c r="D301" t="s">
        <v>4</v>
      </c>
      <c r="E301" s="3" t="s">
        <v>4</v>
      </c>
      <c r="F301" s="1" t="str">
        <f>HYPERLINK("https://strategicplanning.horsham.gov.uk/Regulation_19_Local_Plan/showUserAnswers?qid=9331459&amp;voteID=1189695", "View Response")</f>
        <v>View Response</v>
      </c>
    </row>
    <row r="302" spans="1:6" x14ac:dyDescent="0.35">
      <c r="A302">
        <v>1189724</v>
      </c>
      <c r="B302" t="s">
        <v>2093</v>
      </c>
      <c r="C302" t="s">
        <v>4</v>
      </c>
      <c r="D302" t="s">
        <v>4</v>
      </c>
      <c r="E302" s="3" t="s">
        <v>4</v>
      </c>
      <c r="F302" s="1" t="str">
        <f>HYPERLINK("https://strategicplanning.horsham.gov.uk/Regulation_19_Local_Plan/showUserAnswers?qid=9331459&amp;voteID=1189724", "View Response")</f>
        <v>View Response</v>
      </c>
    </row>
    <row r="303" spans="1:6" x14ac:dyDescent="0.35">
      <c r="A303">
        <v>1189727</v>
      </c>
      <c r="B303" t="s">
        <v>2094</v>
      </c>
      <c r="D303" t="s">
        <v>4</v>
      </c>
      <c r="E303" s="3" t="s">
        <v>127</v>
      </c>
      <c r="F303" s="1" t="str">
        <f>HYPERLINK("https://strategicplanning.horsham.gov.uk/Regulation_19_Local_Plan/showUserAnswers?qid=9331459&amp;voteID=1189727", "View Response")</f>
        <v>View Response</v>
      </c>
    </row>
    <row r="304" spans="1:6" x14ac:dyDescent="0.35">
      <c r="A304">
        <v>1189740</v>
      </c>
      <c r="B304" t="s">
        <v>2095</v>
      </c>
      <c r="D304" t="s">
        <v>4</v>
      </c>
      <c r="E304" s="3" t="s">
        <v>4</v>
      </c>
      <c r="F304" s="1" t="str">
        <f>HYPERLINK("https://strategicplanning.horsham.gov.uk/Regulation_19_Local_Plan/showUserAnswers?qid=9331459&amp;voteID=1189740", "View Response")</f>
        <v>View Response</v>
      </c>
    </row>
    <row r="305" spans="1:6" x14ac:dyDescent="0.35">
      <c r="A305">
        <v>1189749</v>
      </c>
      <c r="B305" t="s">
        <v>2096</v>
      </c>
      <c r="C305" t="s">
        <v>4</v>
      </c>
      <c r="D305" t="s">
        <v>4</v>
      </c>
      <c r="E305" s="3" t="s">
        <v>4</v>
      </c>
      <c r="F305" s="1" t="str">
        <f>HYPERLINK("https://strategicplanning.horsham.gov.uk/Regulation_19_Local_Plan/showUserAnswers?qid=9331459&amp;voteID=1189749", "View Response")</f>
        <v>View Response</v>
      </c>
    </row>
    <row r="306" spans="1:6" x14ac:dyDescent="0.35">
      <c r="A306">
        <v>1189767</v>
      </c>
      <c r="B306" t="s">
        <v>2097</v>
      </c>
      <c r="C306" t="s">
        <v>328</v>
      </c>
      <c r="D306" t="s">
        <v>4</v>
      </c>
      <c r="E306" s="3" t="s">
        <v>127</v>
      </c>
      <c r="F306" s="1" t="str">
        <f>HYPERLINK("https://strategicplanning.horsham.gov.uk/Regulation_19_Local_Plan/showUserAnswers?qid=9331459&amp;voteID=1189767", "View Response")</f>
        <v>View Response</v>
      </c>
    </row>
    <row r="307" spans="1:6" x14ac:dyDescent="0.35">
      <c r="A307">
        <v>1189769</v>
      </c>
      <c r="B307" t="s">
        <v>2098</v>
      </c>
      <c r="C307" t="s">
        <v>4</v>
      </c>
      <c r="D307" t="s">
        <v>304</v>
      </c>
      <c r="E307" s="3" t="s">
        <v>4</v>
      </c>
      <c r="F307" s="1" t="str">
        <f>HYPERLINK("https://strategicplanning.horsham.gov.uk/Regulation_19_Local_Plan/showUserAnswers?qid=9331459&amp;voteID=1189769", "View Response")</f>
        <v>View Response</v>
      </c>
    </row>
    <row r="308" spans="1:6" x14ac:dyDescent="0.35">
      <c r="A308">
        <v>1189773</v>
      </c>
      <c r="B308" t="s">
        <v>2098</v>
      </c>
      <c r="C308" t="s">
        <v>4</v>
      </c>
      <c r="D308" t="s">
        <v>304</v>
      </c>
      <c r="E308" s="3" t="s">
        <v>4</v>
      </c>
      <c r="F308" s="1" t="str">
        <f>HYPERLINK("https://strategicplanning.horsham.gov.uk/Regulation_19_Local_Plan/showUserAnswers?qid=9331459&amp;voteID=1189773", "View Response")</f>
        <v>View Response</v>
      </c>
    </row>
    <row r="309" spans="1:6" x14ac:dyDescent="0.35">
      <c r="A309">
        <v>1189775</v>
      </c>
      <c r="B309" t="s">
        <v>2098</v>
      </c>
      <c r="C309" t="s">
        <v>4</v>
      </c>
      <c r="D309" t="s">
        <v>304</v>
      </c>
      <c r="E309" s="3" t="s">
        <v>4</v>
      </c>
      <c r="F309" s="1" t="str">
        <f>HYPERLINK("https://strategicplanning.horsham.gov.uk/Regulation_19_Local_Plan/showUserAnswers?qid=9331459&amp;voteID=1189775", "View Response")</f>
        <v>View Response</v>
      </c>
    </row>
    <row r="310" spans="1:6" x14ac:dyDescent="0.35">
      <c r="A310">
        <v>1189778</v>
      </c>
      <c r="B310" t="s">
        <v>2098</v>
      </c>
      <c r="C310" t="s">
        <v>4</v>
      </c>
      <c r="D310" t="s">
        <v>304</v>
      </c>
      <c r="E310" s="3" t="s">
        <v>4</v>
      </c>
      <c r="F310" s="1" t="str">
        <f>HYPERLINK("https://strategicplanning.horsham.gov.uk/Regulation_19_Local_Plan/showUserAnswers?qid=9331459&amp;voteID=1189778", "View Response")</f>
        <v>View Response</v>
      </c>
    </row>
    <row r="311" spans="1:6" x14ac:dyDescent="0.35">
      <c r="A311">
        <v>1189783</v>
      </c>
      <c r="B311" t="s">
        <v>2098</v>
      </c>
      <c r="C311" t="s">
        <v>4</v>
      </c>
      <c r="D311" t="s">
        <v>304</v>
      </c>
      <c r="E311" s="3" t="s">
        <v>4</v>
      </c>
      <c r="F311" s="1" t="str">
        <f>HYPERLINK("https://strategicplanning.horsham.gov.uk/Regulation_19_Local_Plan/showUserAnswers?qid=9331459&amp;voteID=1189783", "View Response")</f>
        <v>View Response</v>
      </c>
    </row>
    <row r="312" spans="1:6" x14ac:dyDescent="0.35">
      <c r="A312">
        <v>1189787</v>
      </c>
      <c r="B312" t="s">
        <v>2099</v>
      </c>
      <c r="D312" t="s">
        <v>4</v>
      </c>
      <c r="E312" s="3" t="s">
        <v>127</v>
      </c>
      <c r="F312" s="1" t="str">
        <f>HYPERLINK("https://strategicplanning.horsham.gov.uk/Regulation_19_Local_Plan/showUserAnswers?qid=9331459&amp;voteID=1189787", "View Response")</f>
        <v>View Response</v>
      </c>
    </row>
    <row r="313" spans="1:6" x14ac:dyDescent="0.35">
      <c r="A313">
        <v>1189788</v>
      </c>
      <c r="B313" t="s">
        <v>2100</v>
      </c>
      <c r="C313" t="s">
        <v>4</v>
      </c>
      <c r="D313" t="s">
        <v>4</v>
      </c>
      <c r="E313" s="3" t="s">
        <v>4</v>
      </c>
      <c r="F313" s="1" t="str">
        <f>HYPERLINK("https://strategicplanning.horsham.gov.uk/Regulation_19_Local_Plan/showUserAnswers?qid=9331459&amp;voteID=1189788", "View Response")</f>
        <v>View Response</v>
      </c>
    </row>
    <row r="314" spans="1:6" x14ac:dyDescent="0.35">
      <c r="A314">
        <v>1189789</v>
      </c>
      <c r="B314" t="s">
        <v>2098</v>
      </c>
      <c r="C314" t="s">
        <v>4</v>
      </c>
      <c r="D314" t="s">
        <v>304</v>
      </c>
      <c r="E314" s="3" t="s">
        <v>4</v>
      </c>
      <c r="F314" s="1" t="str">
        <f>HYPERLINK("https://strategicplanning.horsham.gov.uk/Regulation_19_Local_Plan/showUserAnswers?qid=9331459&amp;voteID=1189789", "View Response")</f>
        <v>View Response</v>
      </c>
    </row>
    <row r="315" spans="1:6" x14ac:dyDescent="0.35">
      <c r="A315">
        <v>1189791</v>
      </c>
      <c r="B315" t="s">
        <v>2101</v>
      </c>
      <c r="C315" t="s">
        <v>4</v>
      </c>
      <c r="D315" t="s">
        <v>4</v>
      </c>
      <c r="E315" s="3" t="s">
        <v>4</v>
      </c>
      <c r="F315" s="1" t="str">
        <f>HYPERLINK("https://strategicplanning.horsham.gov.uk/Regulation_19_Local_Plan/showUserAnswers?qid=9331459&amp;voteID=1189791", "View Response")</f>
        <v>View Response</v>
      </c>
    </row>
    <row r="316" spans="1:6" x14ac:dyDescent="0.35">
      <c r="A316">
        <v>1189797</v>
      </c>
      <c r="B316" t="s">
        <v>2102</v>
      </c>
      <c r="C316" t="s">
        <v>4</v>
      </c>
      <c r="D316" t="s">
        <v>4</v>
      </c>
      <c r="E316" s="3" t="s">
        <v>4</v>
      </c>
      <c r="F316" s="1" t="str">
        <f>HYPERLINK("https://strategicplanning.horsham.gov.uk/Regulation_19_Local_Plan/showUserAnswers?qid=9331459&amp;voteID=1189797", "View Response")</f>
        <v>View Response</v>
      </c>
    </row>
    <row r="317" spans="1:6" x14ac:dyDescent="0.35">
      <c r="A317">
        <v>1189810</v>
      </c>
      <c r="B317" t="s">
        <v>2069</v>
      </c>
      <c r="C317" t="s">
        <v>274</v>
      </c>
      <c r="D317" t="s">
        <v>4</v>
      </c>
      <c r="E317" s="3" t="s">
        <v>4</v>
      </c>
      <c r="F317" s="1" t="str">
        <f>HYPERLINK("https://strategicplanning.horsham.gov.uk/Regulation_19_Local_Plan/showUserAnswers?qid=9331459&amp;voteID=1189810", "View Response")</f>
        <v>View Response</v>
      </c>
    </row>
    <row r="318" spans="1:6" x14ac:dyDescent="0.35">
      <c r="A318">
        <v>1189816</v>
      </c>
      <c r="B318" t="s">
        <v>2069</v>
      </c>
      <c r="C318" t="s">
        <v>274</v>
      </c>
      <c r="D318" t="s">
        <v>4</v>
      </c>
      <c r="E318" s="3" t="s">
        <v>4</v>
      </c>
      <c r="F318" s="1" t="str">
        <f>HYPERLINK("https://strategicplanning.horsham.gov.uk/Regulation_19_Local_Plan/showUserAnswers?qid=9331459&amp;voteID=1189816", "View Response")</f>
        <v>View Response</v>
      </c>
    </row>
    <row r="319" spans="1:6" x14ac:dyDescent="0.35">
      <c r="A319">
        <v>1189820</v>
      </c>
      <c r="B319" t="s">
        <v>2103</v>
      </c>
      <c r="C319" t="s">
        <v>4</v>
      </c>
      <c r="D319" t="s">
        <v>4</v>
      </c>
      <c r="E319" s="3" t="s">
        <v>4</v>
      </c>
      <c r="F319" s="1" t="str">
        <f>HYPERLINK("https://strategicplanning.horsham.gov.uk/Regulation_19_Local_Plan/showUserAnswers?qid=9331459&amp;voteID=1189820", "View Response")</f>
        <v>View Response</v>
      </c>
    </row>
    <row r="320" spans="1:6" x14ac:dyDescent="0.35">
      <c r="A320">
        <v>1189822</v>
      </c>
      <c r="B320" t="s">
        <v>2104</v>
      </c>
      <c r="C320" t="s">
        <v>300</v>
      </c>
      <c r="D320" t="s">
        <v>4</v>
      </c>
      <c r="E320" s="3" t="s">
        <v>4</v>
      </c>
      <c r="F320" s="1" t="str">
        <f>HYPERLINK("https://strategicplanning.horsham.gov.uk/Regulation_19_Local_Plan/showUserAnswers?qid=9331459&amp;voteID=1189822", "View Response")</f>
        <v>View Response</v>
      </c>
    </row>
    <row r="321" spans="1:6" x14ac:dyDescent="0.35">
      <c r="A321">
        <v>1189823</v>
      </c>
      <c r="B321" t="s">
        <v>2105</v>
      </c>
      <c r="C321" t="s">
        <v>4</v>
      </c>
      <c r="D321" t="s">
        <v>4</v>
      </c>
      <c r="E321" s="3" t="s">
        <v>4</v>
      </c>
      <c r="F321" s="1" t="str">
        <f>HYPERLINK("https://strategicplanning.horsham.gov.uk/Regulation_19_Local_Plan/showUserAnswers?qid=9331459&amp;voteID=1189823", "View Response")</f>
        <v>View Response</v>
      </c>
    </row>
    <row r="322" spans="1:6" x14ac:dyDescent="0.35">
      <c r="A322">
        <v>1189835</v>
      </c>
      <c r="B322" t="s">
        <v>2106</v>
      </c>
      <c r="D322" t="s">
        <v>4</v>
      </c>
      <c r="E322" s="3" t="s">
        <v>4</v>
      </c>
      <c r="F322" s="1" t="str">
        <f>HYPERLINK("https://strategicplanning.horsham.gov.uk/Regulation_19_Local_Plan/showUserAnswers?qid=9331459&amp;voteID=1189835", "View Response")</f>
        <v>View Response</v>
      </c>
    </row>
    <row r="323" spans="1:6" x14ac:dyDescent="0.35">
      <c r="A323">
        <v>1189856</v>
      </c>
      <c r="B323" t="s">
        <v>2107</v>
      </c>
      <c r="C323" t="s">
        <v>4</v>
      </c>
      <c r="D323" t="s">
        <v>304</v>
      </c>
      <c r="E323" s="3" t="s">
        <v>4</v>
      </c>
      <c r="F323" s="1" t="str">
        <f>HYPERLINK("https://strategicplanning.horsham.gov.uk/Regulation_19_Local_Plan/showUserAnswers?qid=9331459&amp;voteID=1189856", "View Response")</f>
        <v>View Response</v>
      </c>
    </row>
    <row r="324" spans="1:6" x14ac:dyDescent="0.35">
      <c r="A324">
        <v>1189860</v>
      </c>
      <c r="B324" t="s">
        <v>2107</v>
      </c>
      <c r="C324" t="s">
        <v>4</v>
      </c>
      <c r="D324" t="s">
        <v>304</v>
      </c>
      <c r="E324" s="3" t="s">
        <v>4</v>
      </c>
      <c r="F324" s="1" t="str">
        <f>HYPERLINK("https://strategicplanning.horsham.gov.uk/Regulation_19_Local_Plan/showUserAnswers?qid=9331459&amp;voteID=1189860", "View Response")</f>
        <v>View Response</v>
      </c>
    </row>
    <row r="325" spans="1:6" x14ac:dyDescent="0.35">
      <c r="A325">
        <v>1189863</v>
      </c>
      <c r="B325" t="s">
        <v>2108</v>
      </c>
      <c r="C325" t="s">
        <v>4</v>
      </c>
      <c r="D325" t="s">
        <v>4</v>
      </c>
      <c r="E325" s="3" t="s">
        <v>4</v>
      </c>
      <c r="F325" s="1" t="str">
        <f>HYPERLINK("https://strategicplanning.horsham.gov.uk/Regulation_19_Local_Plan/showUserAnswers?qid=9331459&amp;voteID=1189863", "View Response")</f>
        <v>View Response</v>
      </c>
    </row>
    <row r="326" spans="1:6" x14ac:dyDescent="0.35">
      <c r="A326">
        <v>1189865</v>
      </c>
      <c r="B326" t="s">
        <v>2107</v>
      </c>
      <c r="C326" t="s">
        <v>4</v>
      </c>
      <c r="D326" t="s">
        <v>304</v>
      </c>
      <c r="E326" s="3" t="s">
        <v>4</v>
      </c>
      <c r="F326" s="1" t="str">
        <f>HYPERLINK("https://strategicplanning.horsham.gov.uk/Regulation_19_Local_Plan/showUserAnswers?qid=9331459&amp;voteID=1189865", "View Response")</f>
        <v>View Response</v>
      </c>
    </row>
    <row r="327" spans="1:6" x14ac:dyDescent="0.35">
      <c r="A327">
        <v>1189867</v>
      </c>
      <c r="B327" t="s">
        <v>2107</v>
      </c>
      <c r="C327" t="s">
        <v>4</v>
      </c>
      <c r="D327" t="s">
        <v>304</v>
      </c>
      <c r="E327" s="3" t="s">
        <v>4</v>
      </c>
      <c r="F327" s="1" t="str">
        <f>HYPERLINK("https://strategicplanning.horsham.gov.uk/Regulation_19_Local_Plan/showUserAnswers?qid=9331459&amp;voteID=1189867", "View Response")</f>
        <v>View Response</v>
      </c>
    </row>
    <row r="328" spans="1:6" x14ac:dyDescent="0.35">
      <c r="A328">
        <v>1189868</v>
      </c>
      <c r="B328" t="s">
        <v>2107</v>
      </c>
      <c r="C328" t="s">
        <v>4</v>
      </c>
      <c r="D328" t="s">
        <v>304</v>
      </c>
      <c r="E328" s="3" t="s">
        <v>4</v>
      </c>
      <c r="F328" s="1" t="str">
        <f>HYPERLINK("https://strategicplanning.horsham.gov.uk/Regulation_19_Local_Plan/showUserAnswers?qid=9331459&amp;voteID=1189868", "View Response")</f>
        <v>View Response</v>
      </c>
    </row>
    <row r="329" spans="1:6" x14ac:dyDescent="0.35">
      <c r="A329">
        <v>1189872</v>
      </c>
      <c r="B329" t="s">
        <v>2107</v>
      </c>
      <c r="C329" t="s">
        <v>4</v>
      </c>
      <c r="D329" t="s">
        <v>304</v>
      </c>
      <c r="E329" s="3" t="s">
        <v>4</v>
      </c>
      <c r="F329" s="1" t="str">
        <f>HYPERLINK("https://strategicplanning.horsham.gov.uk/Regulation_19_Local_Plan/showUserAnswers?qid=9331459&amp;voteID=1189872", "View Response")</f>
        <v>View Response</v>
      </c>
    </row>
    <row r="330" spans="1:6" x14ac:dyDescent="0.35">
      <c r="A330">
        <v>1189877</v>
      </c>
      <c r="B330" t="s">
        <v>2109</v>
      </c>
      <c r="C330" t="s">
        <v>4</v>
      </c>
      <c r="D330" t="s">
        <v>4</v>
      </c>
      <c r="E330" s="3" t="s">
        <v>127</v>
      </c>
      <c r="F330" s="1" t="str">
        <f>HYPERLINK("https://strategicplanning.horsham.gov.uk/Regulation_19_Local_Plan/showUserAnswers?qid=9331459&amp;voteID=1189877", "View Response")</f>
        <v>View Response</v>
      </c>
    </row>
    <row r="331" spans="1:6" x14ac:dyDescent="0.35">
      <c r="A331">
        <v>1189886</v>
      </c>
      <c r="B331" t="s">
        <v>2110</v>
      </c>
      <c r="D331" t="s">
        <v>4</v>
      </c>
      <c r="E331" s="3" t="s">
        <v>4</v>
      </c>
      <c r="F331" s="1" t="str">
        <f>HYPERLINK("https://strategicplanning.horsham.gov.uk/Regulation_19_Local_Plan/showUserAnswers?qid=9331459&amp;voteID=1189886", "View Response")</f>
        <v>View Response</v>
      </c>
    </row>
    <row r="332" spans="1:6" x14ac:dyDescent="0.35">
      <c r="A332">
        <v>1189888</v>
      </c>
      <c r="B332" t="s">
        <v>1900</v>
      </c>
      <c r="D332" t="s">
        <v>4</v>
      </c>
      <c r="E332" s="3" t="s">
        <v>4</v>
      </c>
      <c r="F332" s="1" t="str">
        <f>HYPERLINK("https://strategicplanning.horsham.gov.uk/Regulation_19_Local_Plan/showUserAnswers?qid=9331459&amp;voteID=1189888", "View Response")</f>
        <v>View Response</v>
      </c>
    </row>
    <row r="333" spans="1:6" x14ac:dyDescent="0.35">
      <c r="A333">
        <v>1189892</v>
      </c>
      <c r="B333" t="s">
        <v>2111</v>
      </c>
      <c r="D333" t="s">
        <v>4</v>
      </c>
      <c r="E333" s="3" t="s">
        <v>127</v>
      </c>
      <c r="F333" s="1" t="str">
        <f>HYPERLINK("https://strategicplanning.horsham.gov.uk/Regulation_19_Local_Plan/showUserAnswers?qid=9331459&amp;voteID=1189892", "View Response")</f>
        <v>View Response</v>
      </c>
    </row>
    <row r="334" spans="1:6" x14ac:dyDescent="0.35">
      <c r="A334">
        <v>1189893</v>
      </c>
      <c r="B334" t="s">
        <v>2112</v>
      </c>
      <c r="C334" t="s">
        <v>4</v>
      </c>
      <c r="D334" t="s">
        <v>4</v>
      </c>
      <c r="E334" s="3" t="s">
        <v>4</v>
      </c>
      <c r="F334" s="1" t="str">
        <f>HYPERLINK("https://strategicplanning.horsham.gov.uk/Regulation_19_Local_Plan/showUserAnswers?qid=9331459&amp;voteID=1189893", "View Response")</f>
        <v>View Response</v>
      </c>
    </row>
    <row r="335" spans="1:6" x14ac:dyDescent="0.35">
      <c r="A335">
        <v>1189895</v>
      </c>
      <c r="B335" t="s">
        <v>2113</v>
      </c>
      <c r="C335" t="s">
        <v>4</v>
      </c>
      <c r="D335" t="s">
        <v>4</v>
      </c>
      <c r="E335" s="3" t="s">
        <v>4</v>
      </c>
      <c r="F335" s="1" t="str">
        <f>HYPERLINK("https://strategicplanning.horsham.gov.uk/Regulation_19_Local_Plan/showUserAnswers?qid=9331459&amp;voteID=1189895", "View Response")</f>
        <v>View Response</v>
      </c>
    </row>
    <row r="336" spans="1:6" x14ac:dyDescent="0.35">
      <c r="A336">
        <v>1189904</v>
      </c>
      <c r="B336" t="s">
        <v>2114</v>
      </c>
      <c r="C336" t="s">
        <v>159</v>
      </c>
      <c r="D336" t="s">
        <v>4</v>
      </c>
      <c r="E336" s="3" t="s">
        <v>4</v>
      </c>
      <c r="F336" s="1" t="str">
        <f>HYPERLINK("https://strategicplanning.horsham.gov.uk/Regulation_19_Local_Plan/showUserAnswers?qid=9331459&amp;voteID=1189904", "View Response")</f>
        <v>View Response</v>
      </c>
    </row>
    <row r="337" spans="1:6" x14ac:dyDescent="0.35">
      <c r="A337">
        <v>1189913</v>
      </c>
      <c r="B337" t="s">
        <v>2115</v>
      </c>
      <c r="C337" t="s">
        <v>4</v>
      </c>
      <c r="D337" t="s">
        <v>4</v>
      </c>
      <c r="E337" s="3" t="s">
        <v>4</v>
      </c>
      <c r="F337" s="1" t="str">
        <f>HYPERLINK("https://strategicplanning.horsham.gov.uk/Regulation_19_Local_Plan/showUserAnswers?qid=9331459&amp;voteID=1189913", "View Response")</f>
        <v>View Response</v>
      </c>
    </row>
    <row r="338" spans="1:6" x14ac:dyDescent="0.35">
      <c r="A338">
        <v>1189922</v>
      </c>
      <c r="B338" t="s">
        <v>2116</v>
      </c>
      <c r="C338" t="s">
        <v>4</v>
      </c>
      <c r="D338" t="s">
        <v>4</v>
      </c>
      <c r="E338" s="3" t="s">
        <v>4</v>
      </c>
      <c r="F338" s="1" t="str">
        <f>HYPERLINK("https://strategicplanning.horsham.gov.uk/Regulation_19_Local_Plan/showUserAnswers?qid=9331459&amp;voteID=1189922", "View Response")</f>
        <v>View Response</v>
      </c>
    </row>
    <row r="339" spans="1:6" x14ac:dyDescent="0.35">
      <c r="A339">
        <v>1189925</v>
      </c>
      <c r="B339" t="s">
        <v>2117</v>
      </c>
      <c r="C339" t="s">
        <v>4</v>
      </c>
      <c r="D339" t="s">
        <v>4</v>
      </c>
      <c r="E339" s="3" t="s">
        <v>4</v>
      </c>
      <c r="F339" s="1" t="str">
        <f>HYPERLINK("https://strategicplanning.horsham.gov.uk/Regulation_19_Local_Plan/showUserAnswers?qid=9331459&amp;voteID=1189925", "View Response")</f>
        <v>View Response</v>
      </c>
    </row>
    <row r="340" spans="1:6" x14ac:dyDescent="0.35">
      <c r="A340">
        <v>1189929</v>
      </c>
      <c r="B340" t="s">
        <v>2118</v>
      </c>
      <c r="C340" t="s">
        <v>4</v>
      </c>
      <c r="D340" t="s">
        <v>4</v>
      </c>
      <c r="E340" s="3" t="s">
        <v>4</v>
      </c>
      <c r="F340" s="1" t="str">
        <f>HYPERLINK("https://strategicplanning.horsham.gov.uk/Regulation_19_Local_Plan/showUserAnswers?qid=9331459&amp;voteID=1189929", "View Response")</f>
        <v>View Response</v>
      </c>
    </row>
    <row r="341" spans="1:6" x14ac:dyDescent="0.35">
      <c r="A341">
        <v>1189931</v>
      </c>
      <c r="B341" t="s">
        <v>2119</v>
      </c>
      <c r="C341" t="s">
        <v>4</v>
      </c>
      <c r="D341" t="s">
        <v>4</v>
      </c>
      <c r="E341" s="3" t="s">
        <v>4</v>
      </c>
      <c r="F341" s="1" t="str">
        <f>HYPERLINK("https://strategicplanning.horsham.gov.uk/Regulation_19_Local_Plan/showUserAnswers?qid=9331459&amp;voteID=1189931", "View Response")</f>
        <v>View Response</v>
      </c>
    </row>
    <row r="342" spans="1:6" x14ac:dyDescent="0.35">
      <c r="A342">
        <v>1189936</v>
      </c>
      <c r="B342" t="s">
        <v>2120</v>
      </c>
      <c r="C342" t="s">
        <v>4</v>
      </c>
      <c r="D342" t="s">
        <v>4</v>
      </c>
      <c r="E342" s="3" t="s">
        <v>4</v>
      </c>
      <c r="F342" s="1" t="str">
        <f>HYPERLINK("https://strategicplanning.horsham.gov.uk/Regulation_19_Local_Plan/showUserAnswers?qid=9331459&amp;voteID=1189936", "View Response")</f>
        <v>View Response</v>
      </c>
    </row>
    <row r="343" spans="1:6" x14ac:dyDescent="0.35">
      <c r="A343">
        <v>1189940</v>
      </c>
      <c r="B343" t="s">
        <v>2121</v>
      </c>
      <c r="D343" t="s">
        <v>4</v>
      </c>
      <c r="E343" s="3" t="s">
        <v>4</v>
      </c>
      <c r="F343" s="1" t="str">
        <f>HYPERLINK("https://strategicplanning.horsham.gov.uk/Regulation_19_Local_Plan/showUserAnswers?qid=9331459&amp;voteID=1189940", "View Response")</f>
        <v>View Response</v>
      </c>
    </row>
    <row r="344" spans="1:6" x14ac:dyDescent="0.35">
      <c r="A344">
        <v>1189945</v>
      </c>
      <c r="B344" t="s">
        <v>2122</v>
      </c>
      <c r="C344" t="s">
        <v>4</v>
      </c>
      <c r="D344" t="s">
        <v>4</v>
      </c>
      <c r="E344" s="3" t="s">
        <v>4</v>
      </c>
      <c r="F344" s="1" t="str">
        <f>HYPERLINK("https://strategicplanning.horsham.gov.uk/Regulation_19_Local_Plan/showUserAnswers?qid=9331459&amp;voteID=1189945", "View Response")</f>
        <v>View Response</v>
      </c>
    </row>
    <row r="345" spans="1:6" x14ac:dyDescent="0.35">
      <c r="A345">
        <v>1189946</v>
      </c>
      <c r="B345" t="s">
        <v>2123</v>
      </c>
      <c r="C345" t="s">
        <v>4</v>
      </c>
      <c r="D345" t="s">
        <v>4</v>
      </c>
      <c r="E345" s="3" t="s">
        <v>4</v>
      </c>
      <c r="F345" s="1" t="str">
        <f>HYPERLINK("https://strategicplanning.horsham.gov.uk/Regulation_19_Local_Plan/showUserAnswers?qid=9331459&amp;voteID=1189946", "View Response")</f>
        <v>View Response</v>
      </c>
    </row>
    <row r="346" spans="1:6" x14ac:dyDescent="0.35">
      <c r="A346">
        <v>1189947</v>
      </c>
      <c r="B346" t="s">
        <v>2124</v>
      </c>
      <c r="C346" t="s">
        <v>4</v>
      </c>
      <c r="D346" t="s">
        <v>4</v>
      </c>
      <c r="E346" s="3" t="s">
        <v>4</v>
      </c>
      <c r="F346" s="1" t="str">
        <f>HYPERLINK("https://strategicplanning.horsham.gov.uk/Regulation_19_Local_Plan/showUserAnswers?qid=9331459&amp;voteID=1189947", "View Response")</f>
        <v>View Response</v>
      </c>
    </row>
    <row r="347" spans="1:6" x14ac:dyDescent="0.35">
      <c r="A347">
        <v>1189948</v>
      </c>
      <c r="B347" t="s">
        <v>2125</v>
      </c>
      <c r="C347" t="s">
        <v>4</v>
      </c>
      <c r="D347" t="s">
        <v>4</v>
      </c>
      <c r="E347" s="3" t="s">
        <v>4</v>
      </c>
      <c r="F347" s="1" t="str">
        <f>HYPERLINK("https://strategicplanning.horsham.gov.uk/Regulation_19_Local_Plan/showUserAnswers?qid=9331459&amp;voteID=1189948", "View Response")</f>
        <v>View Response</v>
      </c>
    </row>
    <row r="348" spans="1:6" x14ac:dyDescent="0.35">
      <c r="A348">
        <v>1189950</v>
      </c>
      <c r="B348" t="s">
        <v>2126</v>
      </c>
      <c r="C348" t="s">
        <v>4</v>
      </c>
      <c r="D348" t="s">
        <v>4</v>
      </c>
      <c r="E348" s="3" t="s">
        <v>4</v>
      </c>
      <c r="F348" s="1" t="str">
        <f>HYPERLINK("https://strategicplanning.horsham.gov.uk/Regulation_19_Local_Plan/showUserAnswers?qid=9331459&amp;voteID=1189950", "View Response")</f>
        <v>View Response</v>
      </c>
    </row>
    <row r="349" spans="1:6" x14ac:dyDescent="0.35">
      <c r="A349">
        <v>1189954</v>
      </c>
      <c r="B349" t="s">
        <v>2127</v>
      </c>
      <c r="C349" t="s">
        <v>4</v>
      </c>
      <c r="D349" t="s">
        <v>4</v>
      </c>
      <c r="E349" s="3" t="s">
        <v>4</v>
      </c>
      <c r="F349" s="1" t="str">
        <f>HYPERLINK("https://strategicplanning.horsham.gov.uk/Regulation_19_Local_Plan/showUserAnswers?qid=9331459&amp;voteID=1189954", "View Response")</f>
        <v>View Response</v>
      </c>
    </row>
    <row r="350" spans="1:6" x14ac:dyDescent="0.35">
      <c r="A350">
        <v>1189956</v>
      </c>
      <c r="B350" t="s">
        <v>2128</v>
      </c>
      <c r="C350" t="s">
        <v>4</v>
      </c>
      <c r="D350" t="s">
        <v>4</v>
      </c>
      <c r="E350" s="3" t="s">
        <v>4</v>
      </c>
      <c r="F350" s="1" t="str">
        <f>HYPERLINK("https://strategicplanning.horsham.gov.uk/Regulation_19_Local_Plan/showUserAnswers?qid=9331459&amp;voteID=1189956", "View Response")</f>
        <v>View Response</v>
      </c>
    </row>
    <row r="351" spans="1:6" x14ac:dyDescent="0.35">
      <c r="A351">
        <v>1189958</v>
      </c>
      <c r="B351" t="s">
        <v>2129</v>
      </c>
      <c r="C351" t="s">
        <v>4</v>
      </c>
      <c r="D351" t="s">
        <v>4</v>
      </c>
      <c r="E351" s="3" t="s">
        <v>4</v>
      </c>
      <c r="F351" s="1" t="str">
        <f>HYPERLINK("https://strategicplanning.horsham.gov.uk/Regulation_19_Local_Plan/showUserAnswers?qid=9331459&amp;voteID=1189958", "View Response")</f>
        <v>View Response</v>
      </c>
    </row>
    <row r="352" spans="1:6" x14ac:dyDescent="0.35">
      <c r="A352">
        <v>1189965</v>
      </c>
      <c r="B352" t="s">
        <v>2130</v>
      </c>
      <c r="C352" t="s">
        <v>376</v>
      </c>
      <c r="D352" t="s">
        <v>4</v>
      </c>
      <c r="E352" s="3" t="s">
        <v>127</v>
      </c>
      <c r="F352" s="1" t="str">
        <f>HYPERLINK("https://strategicplanning.horsham.gov.uk/Regulation_19_Local_Plan/showUserAnswers?qid=9331459&amp;voteID=1189965", "View Response")</f>
        <v>View Response</v>
      </c>
    </row>
    <row r="353" spans="1:6" x14ac:dyDescent="0.35">
      <c r="A353">
        <v>1189969</v>
      </c>
      <c r="B353" t="s">
        <v>2131</v>
      </c>
      <c r="C353" t="s">
        <v>4</v>
      </c>
      <c r="D353" t="s">
        <v>4</v>
      </c>
      <c r="E353" s="3" t="s">
        <v>4</v>
      </c>
      <c r="F353" s="1" t="str">
        <f>HYPERLINK("https://strategicplanning.horsham.gov.uk/Regulation_19_Local_Plan/showUserAnswers?qid=9331459&amp;voteID=1189969", "View Response")</f>
        <v>View Response</v>
      </c>
    </row>
    <row r="354" spans="1:6" x14ac:dyDescent="0.35">
      <c r="A354">
        <v>1189970</v>
      </c>
      <c r="B354" t="s">
        <v>2130</v>
      </c>
      <c r="C354" t="s">
        <v>376</v>
      </c>
      <c r="D354" t="s">
        <v>4</v>
      </c>
      <c r="E354" s="3" t="s">
        <v>127</v>
      </c>
      <c r="F354" s="1" t="str">
        <f>HYPERLINK("https://strategicplanning.horsham.gov.uk/Regulation_19_Local_Plan/showUserAnswers?qid=9331459&amp;voteID=1189970", "View Response")</f>
        <v>View Response</v>
      </c>
    </row>
    <row r="355" spans="1:6" x14ac:dyDescent="0.35">
      <c r="A355">
        <v>1189972</v>
      </c>
      <c r="B355" t="s">
        <v>2130</v>
      </c>
      <c r="C355" t="s">
        <v>376</v>
      </c>
      <c r="D355" t="s">
        <v>4</v>
      </c>
      <c r="E355" s="3" t="s">
        <v>127</v>
      </c>
      <c r="F355" s="1" t="str">
        <f>HYPERLINK("https://strategicplanning.horsham.gov.uk/Regulation_19_Local_Plan/showUserAnswers?qid=9331459&amp;voteID=1189972", "View Response")</f>
        <v>View Response</v>
      </c>
    </row>
    <row r="356" spans="1:6" x14ac:dyDescent="0.35">
      <c r="A356">
        <v>1189973</v>
      </c>
      <c r="B356" t="s">
        <v>2132</v>
      </c>
      <c r="C356" t="s">
        <v>4</v>
      </c>
      <c r="D356" t="s">
        <v>4</v>
      </c>
      <c r="E356" s="3" t="s">
        <v>127</v>
      </c>
      <c r="F356" s="1" t="str">
        <f>HYPERLINK("https://strategicplanning.horsham.gov.uk/Regulation_19_Local_Plan/showUserAnswers?qid=9331459&amp;voteID=1189973", "View Response")</f>
        <v>View Response</v>
      </c>
    </row>
    <row r="357" spans="1:6" x14ac:dyDescent="0.35">
      <c r="A357">
        <v>1189974</v>
      </c>
      <c r="B357" t="s">
        <v>2133</v>
      </c>
      <c r="D357" t="s">
        <v>4</v>
      </c>
      <c r="E357" s="3" t="s">
        <v>4</v>
      </c>
      <c r="F357" s="1" t="str">
        <f>HYPERLINK("https://strategicplanning.horsham.gov.uk/Regulation_19_Local_Plan/showUserAnswers?qid=9331459&amp;voteID=1189974", "View Response")</f>
        <v>View Response</v>
      </c>
    </row>
    <row r="358" spans="1:6" x14ac:dyDescent="0.35">
      <c r="A358">
        <v>1189998</v>
      </c>
      <c r="B358" t="s">
        <v>2130</v>
      </c>
      <c r="C358" t="s">
        <v>376</v>
      </c>
      <c r="D358" t="s">
        <v>4</v>
      </c>
      <c r="E358" s="3" t="s">
        <v>127</v>
      </c>
      <c r="F358" s="1" t="str">
        <f>HYPERLINK("https://strategicplanning.horsham.gov.uk/Regulation_19_Local_Plan/showUserAnswers?qid=9331459&amp;voteID=1189998", "View Response")</f>
        <v>View Response</v>
      </c>
    </row>
    <row r="359" spans="1:6" x14ac:dyDescent="0.35">
      <c r="A359">
        <v>1190004</v>
      </c>
      <c r="B359" t="s">
        <v>2134</v>
      </c>
      <c r="C359" t="s">
        <v>31</v>
      </c>
      <c r="D359" t="s">
        <v>4</v>
      </c>
      <c r="E359" s="3" t="s">
        <v>127</v>
      </c>
      <c r="F359" s="1" t="str">
        <f>HYPERLINK("https://strategicplanning.horsham.gov.uk/Regulation_19_Local_Plan/showUserAnswers?qid=9331459&amp;voteID=1190004", "View Response")</f>
        <v>View Response</v>
      </c>
    </row>
    <row r="360" spans="1:6" x14ac:dyDescent="0.35">
      <c r="A360">
        <v>1190014</v>
      </c>
      <c r="B360" t="s">
        <v>2130</v>
      </c>
      <c r="C360" t="s">
        <v>376</v>
      </c>
      <c r="D360" t="s">
        <v>4</v>
      </c>
      <c r="E360" s="3" t="s">
        <v>127</v>
      </c>
      <c r="F360" s="1" t="str">
        <f>HYPERLINK("https://strategicplanning.horsham.gov.uk/Regulation_19_Local_Plan/showUserAnswers?qid=9331459&amp;voteID=1190014", "View Response")</f>
        <v>View Response</v>
      </c>
    </row>
    <row r="361" spans="1:6" x14ac:dyDescent="0.35">
      <c r="A361">
        <v>1190055</v>
      </c>
      <c r="B361" t="s">
        <v>2135</v>
      </c>
      <c r="D361" t="s">
        <v>4</v>
      </c>
      <c r="E361" s="3" t="s">
        <v>4</v>
      </c>
      <c r="F361" s="1" t="str">
        <f>HYPERLINK("https://strategicplanning.horsham.gov.uk/Regulation_19_Local_Plan/showUserAnswers?qid=9331459&amp;voteID=1190055", "View Response")</f>
        <v>View Response</v>
      </c>
    </row>
    <row r="362" spans="1:6" x14ac:dyDescent="0.35">
      <c r="A362">
        <v>1190086</v>
      </c>
      <c r="B362" t="s">
        <v>2136</v>
      </c>
      <c r="C362" t="s">
        <v>4</v>
      </c>
      <c r="D362" t="s">
        <v>4</v>
      </c>
      <c r="E362" s="3" t="s">
        <v>127</v>
      </c>
      <c r="F362" s="1" t="str">
        <f>HYPERLINK("https://strategicplanning.horsham.gov.uk/Regulation_19_Local_Plan/showUserAnswers?qid=9331459&amp;voteID=1190086", "View Response")</f>
        <v>View Response</v>
      </c>
    </row>
    <row r="363" spans="1:6" x14ac:dyDescent="0.35">
      <c r="A363">
        <v>1190105</v>
      </c>
      <c r="B363" t="s">
        <v>2137</v>
      </c>
      <c r="C363" t="s">
        <v>4</v>
      </c>
      <c r="D363" t="s">
        <v>4</v>
      </c>
      <c r="E363" s="3" t="s">
        <v>4</v>
      </c>
      <c r="F363" s="1" t="str">
        <f>HYPERLINK("https://strategicplanning.horsham.gov.uk/Regulation_19_Local_Plan/showUserAnswers?qid=9331459&amp;voteID=1190105", "View Response")</f>
        <v>View Response</v>
      </c>
    </row>
    <row r="364" spans="1:6" x14ac:dyDescent="0.35">
      <c r="A364">
        <v>1190106</v>
      </c>
      <c r="B364" t="s">
        <v>2137</v>
      </c>
      <c r="C364" t="s">
        <v>4</v>
      </c>
      <c r="D364" t="s">
        <v>4</v>
      </c>
      <c r="E364" s="3" t="s">
        <v>4</v>
      </c>
      <c r="F364" s="1" t="str">
        <f>HYPERLINK("https://strategicplanning.horsham.gov.uk/Regulation_19_Local_Plan/showUserAnswers?qid=9331459&amp;voteID=1190106", "View Response")</f>
        <v>View Response</v>
      </c>
    </row>
    <row r="365" spans="1:6" x14ac:dyDescent="0.35">
      <c r="A365">
        <v>1190108</v>
      </c>
      <c r="B365" t="s">
        <v>2137</v>
      </c>
      <c r="C365" t="s">
        <v>4</v>
      </c>
      <c r="D365" t="s">
        <v>4</v>
      </c>
      <c r="E365" s="3" t="s">
        <v>4</v>
      </c>
      <c r="F365" s="1" t="str">
        <f>HYPERLINK("https://strategicplanning.horsham.gov.uk/Regulation_19_Local_Plan/showUserAnswers?qid=9331459&amp;voteID=1190108", "View Response")</f>
        <v>View Response</v>
      </c>
    </row>
    <row r="366" spans="1:6" x14ac:dyDescent="0.35">
      <c r="A366">
        <v>1190109</v>
      </c>
      <c r="B366" t="s">
        <v>2137</v>
      </c>
      <c r="C366" t="s">
        <v>4</v>
      </c>
      <c r="D366" t="s">
        <v>4</v>
      </c>
      <c r="E366" s="3" t="s">
        <v>4</v>
      </c>
      <c r="F366" s="1" t="str">
        <f>HYPERLINK("https://strategicplanning.horsham.gov.uk/Regulation_19_Local_Plan/showUserAnswers?qid=9331459&amp;voteID=1190109", "View Response")</f>
        <v>View Response</v>
      </c>
    </row>
    <row r="367" spans="1:6" x14ac:dyDescent="0.35">
      <c r="A367">
        <v>1190110</v>
      </c>
      <c r="B367" t="s">
        <v>2137</v>
      </c>
      <c r="C367" t="s">
        <v>4</v>
      </c>
      <c r="D367" t="s">
        <v>4</v>
      </c>
      <c r="E367" s="3" t="s">
        <v>4</v>
      </c>
      <c r="F367" s="1" t="str">
        <f>HYPERLINK("https://strategicplanning.horsham.gov.uk/Regulation_19_Local_Plan/showUserAnswers?qid=9331459&amp;voteID=1190110", "View Response")</f>
        <v>View Response</v>
      </c>
    </row>
    <row r="368" spans="1:6" x14ac:dyDescent="0.35">
      <c r="A368">
        <v>1190112</v>
      </c>
      <c r="B368" t="s">
        <v>1995</v>
      </c>
      <c r="C368" t="s">
        <v>4</v>
      </c>
      <c r="D368" t="s">
        <v>4</v>
      </c>
      <c r="E368" s="3" t="s">
        <v>4</v>
      </c>
      <c r="F368" s="1" t="str">
        <f>HYPERLINK("https://strategicplanning.horsham.gov.uk/Regulation_19_Local_Plan/showUserAnswers?qid=9331459&amp;voteID=1190112", "View Response")</f>
        <v>View Response</v>
      </c>
    </row>
    <row r="369" spans="1:6" x14ac:dyDescent="0.35">
      <c r="A369">
        <v>1190117</v>
      </c>
      <c r="B369" t="s">
        <v>2138</v>
      </c>
      <c r="C369" t="s">
        <v>4</v>
      </c>
      <c r="D369" t="s">
        <v>4</v>
      </c>
      <c r="E369" s="3" t="s">
        <v>4</v>
      </c>
      <c r="F369" s="1" t="str">
        <f>HYPERLINK("https://strategicplanning.horsham.gov.uk/Regulation_19_Local_Plan/showUserAnswers?qid=9331459&amp;voteID=1190117", "View Response")</f>
        <v>View Response</v>
      </c>
    </row>
    <row r="370" spans="1:6" x14ac:dyDescent="0.35">
      <c r="A370">
        <v>1190119</v>
      </c>
      <c r="B370" t="s">
        <v>2139</v>
      </c>
      <c r="D370" t="s">
        <v>4</v>
      </c>
      <c r="E370" s="3" t="s">
        <v>4</v>
      </c>
      <c r="F370" s="1" t="str">
        <f>HYPERLINK("https://strategicplanning.horsham.gov.uk/Regulation_19_Local_Plan/showUserAnswers?qid=9331459&amp;voteID=1190119", "View Response")</f>
        <v>View Response</v>
      </c>
    </row>
    <row r="371" spans="1:6" x14ac:dyDescent="0.35">
      <c r="A371">
        <v>1190122</v>
      </c>
      <c r="B371" t="s">
        <v>2140</v>
      </c>
      <c r="C371" t="s">
        <v>4</v>
      </c>
      <c r="D371" t="s">
        <v>4</v>
      </c>
      <c r="E371" s="3" t="s">
        <v>4</v>
      </c>
      <c r="F371" s="1" t="str">
        <f>HYPERLINK("https://strategicplanning.horsham.gov.uk/Regulation_19_Local_Plan/showUserAnswers?qid=9331459&amp;voteID=1190122", "View Response")</f>
        <v>View Response</v>
      </c>
    </row>
    <row r="372" spans="1:6" x14ac:dyDescent="0.35">
      <c r="A372">
        <v>1190123</v>
      </c>
      <c r="B372" t="s">
        <v>2141</v>
      </c>
      <c r="C372" t="s">
        <v>4</v>
      </c>
      <c r="D372" t="s">
        <v>4</v>
      </c>
      <c r="E372" s="3" t="s">
        <v>4</v>
      </c>
      <c r="F372" s="1" t="str">
        <f>HYPERLINK("https://strategicplanning.horsham.gov.uk/Regulation_19_Local_Plan/showUserAnswers?qid=9331459&amp;voteID=1190123", "View Response")</f>
        <v>View Response</v>
      </c>
    </row>
    <row r="373" spans="1:6" x14ac:dyDescent="0.35">
      <c r="A373">
        <v>1190125</v>
      </c>
      <c r="B373" t="s">
        <v>2142</v>
      </c>
      <c r="C373" t="s">
        <v>4</v>
      </c>
      <c r="D373" t="s">
        <v>4</v>
      </c>
      <c r="E373" s="3" t="s">
        <v>4</v>
      </c>
      <c r="F373" s="1" t="str">
        <f>HYPERLINK("https://strategicplanning.horsham.gov.uk/Regulation_19_Local_Plan/showUserAnswers?qid=9331459&amp;voteID=1190125", "View Response")</f>
        <v>View Response</v>
      </c>
    </row>
    <row r="374" spans="1:6" x14ac:dyDescent="0.35">
      <c r="A374">
        <v>1190126</v>
      </c>
      <c r="B374" t="s">
        <v>2143</v>
      </c>
      <c r="C374" t="s">
        <v>4</v>
      </c>
      <c r="D374" t="s">
        <v>4</v>
      </c>
      <c r="E374" s="3" t="s">
        <v>4</v>
      </c>
      <c r="F374" s="1" t="str">
        <f>HYPERLINK("https://strategicplanning.horsham.gov.uk/Regulation_19_Local_Plan/showUserAnswers?qid=9331459&amp;voteID=1190126", "View Response")</f>
        <v>View Response</v>
      </c>
    </row>
    <row r="375" spans="1:6" x14ac:dyDescent="0.35">
      <c r="A375">
        <v>1190127</v>
      </c>
      <c r="B375" t="s">
        <v>2144</v>
      </c>
      <c r="C375" t="s">
        <v>4</v>
      </c>
      <c r="D375" t="s">
        <v>4</v>
      </c>
      <c r="E375" s="3" t="s">
        <v>4</v>
      </c>
      <c r="F375" s="1" t="str">
        <f>HYPERLINK("https://strategicplanning.horsham.gov.uk/Regulation_19_Local_Plan/showUserAnswers?qid=9331459&amp;voteID=1190127", "View Response")</f>
        <v>View Response</v>
      </c>
    </row>
    <row r="376" spans="1:6" x14ac:dyDescent="0.35">
      <c r="A376">
        <v>1190136</v>
      </c>
      <c r="B376" t="s">
        <v>2145</v>
      </c>
      <c r="C376" t="s">
        <v>4</v>
      </c>
      <c r="D376" t="s">
        <v>4</v>
      </c>
      <c r="E376" s="3" t="s">
        <v>4</v>
      </c>
      <c r="F376" s="1" t="str">
        <f>HYPERLINK("https://strategicplanning.horsham.gov.uk/Regulation_19_Local_Plan/showUserAnswers?qid=9331459&amp;voteID=1190136", "View Response")</f>
        <v>View Response</v>
      </c>
    </row>
    <row r="377" spans="1:6" x14ac:dyDescent="0.35">
      <c r="A377">
        <v>1190137</v>
      </c>
      <c r="B377" t="s">
        <v>2146</v>
      </c>
      <c r="C377" t="s">
        <v>4</v>
      </c>
      <c r="D377" t="s">
        <v>4</v>
      </c>
      <c r="E377" s="3" t="s">
        <v>127</v>
      </c>
      <c r="F377" s="1" t="str">
        <f>HYPERLINK("https://strategicplanning.horsham.gov.uk/Regulation_19_Local_Plan/showUserAnswers?qid=9331459&amp;voteID=1190137", "View Response")</f>
        <v>View Response</v>
      </c>
    </row>
    <row r="378" spans="1:6" x14ac:dyDescent="0.35">
      <c r="A378">
        <v>1190139</v>
      </c>
      <c r="B378" t="s">
        <v>2147</v>
      </c>
      <c r="C378" t="s">
        <v>4</v>
      </c>
      <c r="D378" t="s">
        <v>4</v>
      </c>
      <c r="E378" s="3" t="s">
        <v>4</v>
      </c>
      <c r="F378" s="1" t="str">
        <f>HYPERLINK("https://strategicplanning.horsham.gov.uk/Regulation_19_Local_Plan/showUserAnswers?qid=9331459&amp;voteID=1190139", "View Response")</f>
        <v>View Response</v>
      </c>
    </row>
    <row r="379" spans="1:6" x14ac:dyDescent="0.35">
      <c r="A379">
        <v>1190140</v>
      </c>
      <c r="B379" t="s">
        <v>2148</v>
      </c>
      <c r="D379" t="s">
        <v>4</v>
      </c>
      <c r="E379" s="3" t="s">
        <v>4</v>
      </c>
      <c r="F379" s="1" t="str">
        <f>HYPERLINK("https://strategicplanning.horsham.gov.uk/Regulation_19_Local_Plan/showUserAnswers?qid=9331459&amp;voteID=1190140", "View Response")</f>
        <v>View Response</v>
      </c>
    </row>
    <row r="380" spans="1:6" x14ac:dyDescent="0.35">
      <c r="A380">
        <v>1190141</v>
      </c>
      <c r="B380" t="s">
        <v>2069</v>
      </c>
      <c r="C380" t="s">
        <v>405</v>
      </c>
      <c r="D380" t="s">
        <v>4</v>
      </c>
      <c r="E380" s="3" t="s">
        <v>4</v>
      </c>
      <c r="F380" s="1" t="str">
        <f>HYPERLINK("https://strategicplanning.horsham.gov.uk/Regulation_19_Local_Plan/showUserAnswers?qid=9331459&amp;voteID=1190141", "View Response")</f>
        <v>View Response</v>
      </c>
    </row>
    <row r="381" spans="1:6" x14ac:dyDescent="0.35">
      <c r="A381">
        <v>1190142</v>
      </c>
      <c r="B381" t="s">
        <v>2149</v>
      </c>
      <c r="C381" t="s">
        <v>4</v>
      </c>
      <c r="D381" t="s">
        <v>4</v>
      </c>
      <c r="E381" s="3" t="s">
        <v>4</v>
      </c>
      <c r="F381" s="1" t="str">
        <f>HYPERLINK("https://strategicplanning.horsham.gov.uk/Regulation_19_Local_Plan/showUserAnswers?qid=9331459&amp;voteID=1190142", "View Response")</f>
        <v>View Response</v>
      </c>
    </row>
    <row r="382" spans="1:6" x14ac:dyDescent="0.35">
      <c r="A382">
        <v>1190144</v>
      </c>
      <c r="B382" t="s">
        <v>2149</v>
      </c>
      <c r="C382" t="s">
        <v>4</v>
      </c>
      <c r="D382" t="s">
        <v>4</v>
      </c>
      <c r="E382" s="3" t="s">
        <v>4</v>
      </c>
      <c r="F382" s="1" t="str">
        <f>HYPERLINK("https://strategicplanning.horsham.gov.uk/Regulation_19_Local_Plan/showUserAnswers?qid=9331459&amp;voteID=1190144", "View Response")</f>
        <v>View Response</v>
      </c>
    </row>
    <row r="383" spans="1:6" x14ac:dyDescent="0.35">
      <c r="A383">
        <v>1190146</v>
      </c>
      <c r="B383" t="s">
        <v>2150</v>
      </c>
      <c r="C383" t="s">
        <v>4</v>
      </c>
      <c r="D383" t="s">
        <v>4</v>
      </c>
      <c r="E383" s="3" t="s">
        <v>127</v>
      </c>
      <c r="F383" s="1" t="str">
        <f>HYPERLINK("https://strategicplanning.horsham.gov.uk/Regulation_19_Local_Plan/showUserAnswers?qid=9331459&amp;voteID=1190146", "View Response")</f>
        <v>View Response</v>
      </c>
    </row>
    <row r="384" spans="1:6" x14ac:dyDescent="0.35">
      <c r="A384">
        <v>1190155</v>
      </c>
      <c r="B384" t="s">
        <v>2151</v>
      </c>
      <c r="C384" t="s">
        <v>4</v>
      </c>
      <c r="D384" t="s">
        <v>4</v>
      </c>
      <c r="E384" s="3" t="s">
        <v>4</v>
      </c>
      <c r="F384" s="1" t="str">
        <f>HYPERLINK("https://strategicplanning.horsham.gov.uk/Regulation_19_Local_Plan/showUserAnswers?qid=9331459&amp;voteID=1190155", "View Response")</f>
        <v>View Response</v>
      </c>
    </row>
    <row r="385" spans="1:6" x14ac:dyDescent="0.35">
      <c r="A385">
        <v>1190156</v>
      </c>
      <c r="B385" t="s">
        <v>2151</v>
      </c>
      <c r="C385" t="s">
        <v>4</v>
      </c>
      <c r="D385" t="s">
        <v>4</v>
      </c>
      <c r="E385" s="3" t="s">
        <v>4</v>
      </c>
      <c r="F385" s="1" t="str">
        <f>HYPERLINK("https://strategicplanning.horsham.gov.uk/Regulation_19_Local_Plan/showUserAnswers?qid=9331459&amp;voteID=1190156", "View Response")</f>
        <v>View Response</v>
      </c>
    </row>
    <row r="386" spans="1:6" x14ac:dyDescent="0.35">
      <c r="A386">
        <v>1190157</v>
      </c>
      <c r="B386" t="s">
        <v>2151</v>
      </c>
      <c r="C386" t="s">
        <v>4</v>
      </c>
      <c r="D386" t="s">
        <v>4</v>
      </c>
      <c r="E386" s="3" t="s">
        <v>4</v>
      </c>
      <c r="F386" s="1" t="str">
        <f>HYPERLINK("https://strategicplanning.horsham.gov.uk/Regulation_19_Local_Plan/showUserAnswers?qid=9331459&amp;voteID=1190157", "View Response")</f>
        <v>View Response</v>
      </c>
    </row>
    <row r="387" spans="1:6" x14ac:dyDescent="0.35">
      <c r="A387">
        <v>1190162</v>
      </c>
      <c r="B387" t="s">
        <v>2152</v>
      </c>
      <c r="C387" t="s">
        <v>4</v>
      </c>
      <c r="D387" t="s">
        <v>4</v>
      </c>
      <c r="E387" s="3" t="s">
        <v>4</v>
      </c>
      <c r="F387" s="1" t="str">
        <f>HYPERLINK("https://strategicplanning.horsham.gov.uk/Regulation_19_Local_Plan/showUserAnswers?qid=9331459&amp;voteID=1190162", "View Response")</f>
        <v>View Response</v>
      </c>
    </row>
    <row r="388" spans="1:6" x14ac:dyDescent="0.35">
      <c r="A388">
        <v>1190180</v>
      </c>
      <c r="B388" t="s">
        <v>2153</v>
      </c>
      <c r="C388" t="s">
        <v>4</v>
      </c>
      <c r="D388" t="s">
        <v>4</v>
      </c>
      <c r="E388" s="3" t="s">
        <v>4</v>
      </c>
      <c r="F388" s="1" t="str">
        <f>HYPERLINK("https://strategicplanning.horsham.gov.uk/Regulation_19_Local_Plan/showUserAnswers?qid=9331459&amp;voteID=1190180", "View Response")</f>
        <v>View Response</v>
      </c>
    </row>
    <row r="389" spans="1:6" x14ac:dyDescent="0.35">
      <c r="A389">
        <v>1190181</v>
      </c>
      <c r="B389" t="s">
        <v>2154</v>
      </c>
      <c r="C389" t="s">
        <v>4</v>
      </c>
      <c r="D389" t="s">
        <v>4</v>
      </c>
      <c r="E389" s="3" t="s">
        <v>127</v>
      </c>
      <c r="F389" s="1" t="str">
        <f>HYPERLINK("https://strategicplanning.horsham.gov.uk/Regulation_19_Local_Plan/showUserAnswers?qid=9331459&amp;voteID=1190181", "View Response")</f>
        <v>View Response</v>
      </c>
    </row>
    <row r="390" spans="1:6" x14ac:dyDescent="0.35">
      <c r="A390">
        <v>1190183</v>
      </c>
      <c r="B390" t="s">
        <v>2155</v>
      </c>
      <c r="C390" t="s">
        <v>4</v>
      </c>
      <c r="D390" t="s">
        <v>4</v>
      </c>
      <c r="E390" s="3" t="s">
        <v>127</v>
      </c>
      <c r="F390" s="1" t="str">
        <f>HYPERLINK("https://strategicplanning.horsham.gov.uk/Regulation_19_Local_Plan/showUserAnswers?qid=9331459&amp;voteID=1190183", "View Response")</f>
        <v>View Response</v>
      </c>
    </row>
    <row r="391" spans="1:6" x14ac:dyDescent="0.35">
      <c r="A391">
        <v>1190188</v>
      </c>
      <c r="B391" t="s">
        <v>2156</v>
      </c>
      <c r="C391" t="s">
        <v>4</v>
      </c>
      <c r="D391" t="s">
        <v>4</v>
      </c>
      <c r="E391" s="3" t="s">
        <v>4</v>
      </c>
      <c r="F391" s="1" t="str">
        <f>HYPERLINK("https://strategicplanning.horsham.gov.uk/Regulation_19_Local_Plan/showUserAnswers?qid=9331459&amp;voteID=1190188", "View Response")</f>
        <v>View Response</v>
      </c>
    </row>
    <row r="392" spans="1:6" x14ac:dyDescent="0.35">
      <c r="A392">
        <v>1190192</v>
      </c>
      <c r="B392" t="s">
        <v>1900</v>
      </c>
      <c r="D392" t="s">
        <v>4</v>
      </c>
      <c r="E392" s="3" t="s">
        <v>4</v>
      </c>
      <c r="F392" s="1" t="str">
        <f>HYPERLINK("https://strategicplanning.horsham.gov.uk/Regulation_19_Local_Plan/showUserAnswers?qid=9331459&amp;voteID=1190192", "View Response")</f>
        <v>View Response</v>
      </c>
    </row>
    <row r="393" spans="1:6" x14ac:dyDescent="0.35">
      <c r="A393">
        <v>1190193</v>
      </c>
      <c r="B393" t="s">
        <v>2157</v>
      </c>
      <c r="C393" t="s">
        <v>4</v>
      </c>
      <c r="D393" t="s">
        <v>4</v>
      </c>
      <c r="E393" s="3" t="s">
        <v>4</v>
      </c>
      <c r="F393" s="1" t="str">
        <f>HYPERLINK("https://strategicplanning.horsham.gov.uk/Regulation_19_Local_Plan/showUserAnswers?qid=9331459&amp;voteID=1190193", "View Response")</f>
        <v>View Response</v>
      </c>
    </row>
    <row r="394" spans="1:6" x14ac:dyDescent="0.35">
      <c r="A394">
        <v>1190196</v>
      </c>
      <c r="B394" t="s">
        <v>2158</v>
      </c>
      <c r="C394" t="s">
        <v>4</v>
      </c>
      <c r="D394" t="s">
        <v>4</v>
      </c>
      <c r="E394" s="3" t="s">
        <v>127</v>
      </c>
      <c r="F394" s="1" t="str">
        <f>HYPERLINK("https://strategicplanning.horsham.gov.uk/Regulation_19_Local_Plan/showUserAnswers?qid=9331459&amp;voteID=1190196", "View Response")</f>
        <v>View Response</v>
      </c>
    </row>
    <row r="395" spans="1:6" x14ac:dyDescent="0.35">
      <c r="A395">
        <v>1190197</v>
      </c>
      <c r="B395" t="s">
        <v>2159</v>
      </c>
      <c r="C395" t="s">
        <v>4</v>
      </c>
      <c r="D395" t="s">
        <v>4</v>
      </c>
      <c r="E395" s="3" t="s">
        <v>127</v>
      </c>
      <c r="F395" s="1" t="str">
        <f>HYPERLINK("https://strategicplanning.horsham.gov.uk/Regulation_19_Local_Plan/showUserAnswers?qid=9331459&amp;voteID=1190197", "View Response")</f>
        <v>View Response</v>
      </c>
    </row>
    <row r="396" spans="1:6" x14ac:dyDescent="0.35">
      <c r="A396">
        <v>1190199</v>
      </c>
      <c r="B396" t="s">
        <v>2149</v>
      </c>
      <c r="C396" t="s">
        <v>4</v>
      </c>
      <c r="D396" t="s">
        <v>4</v>
      </c>
      <c r="E396" s="3" t="s">
        <v>4</v>
      </c>
      <c r="F396" s="1" t="str">
        <f>HYPERLINK("https://strategicplanning.horsham.gov.uk/Regulation_19_Local_Plan/showUserAnswers?qid=9331459&amp;voteID=1190199", "View Response")</f>
        <v>View Response</v>
      </c>
    </row>
    <row r="397" spans="1:6" x14ac:dyDescent="0.35">
      <c r="A397">
        <v>1190200</v>
      </c>
      <c r="B397" t="s">
        <v>2160</v>
      </c>
      <c r="C397" t="s">
        <v>4</v>
      </c>
      <c r="D397" t="s">
        <v>4</v>
      </c>
      <c r="E397" s="3" t="s">
        <v>4</v>
      </c>
      <c r="F397" s="1" t="str">
        <f>HYPERLINK("https://strategicplanning.horsham.gov.uk/Regulation_19_Local_Plan/showUserAnswers?qid=9331459&amp;voteID=1190200", "View Response")</f>
        <v>View Response</v>
      </c>
    </row>
    <row r="398" spans="1:6" x14ac:dyDescent="0.35">
      <c r="A398">
        <v>1190201</v>
      </c>
      <c r="B398" t="s">
        <v>1885</v>
      </c>
      <c r="C398" t="s">
        <v>4</v>
      </c>
      <c r="D398" t="s">
        <v>4</v>
      </c>
      <c r="E398" s="3" t="s">
        <v>4</v>
      </c>
      <c r="F398" s="1" t="str">
        <f>HYPERLINK("https://strategicplanning.horsham.gov.uk/Regulation_19_Local_Plan/showUserAnswers?qid=9331459&amp;voteID=1190201", "View Response")</f>
        <v>View Response</v>
      </c>
    </row>
    <row r="399" spans="1:6" x14ac:dyDescent="0.35">
      <c r="A399">
        <v>1190202</v>
      </c>
      <c r="B399" t="s">
        <v>2085</v>
      </c>
      <c r="C399" t="s">
        <v>425</v>
      </c>
      <c r="D399" t="s">
        <v>4</v>
      </c>
      <c r="E399" s="3" t="s">
        <v>127</v>
      </c>
      <c r="F399" s="1" t="str">
        <f>HYPERLINK("https://strategicplanning.horsham.gov.uk/Regulation_19_Local_Plan/showUserAnswers?qid=9331459&amp;voteID=1190202", "View Response")</f>
        <v>View Response</v>
      </c>
    </row>
    <row r="400" spans="1:6" x14ac:dyDescent="0.35">
      <c r="A400">
        <v>1190204</v>
      </c>
      <c r="B400" t="s">
        <v>2161</v>
      </c>
      <c r="C400" t="s">
        <v>4</v>
      </c>
      <c r="D400" t="s">
        <v>4</v>
      </c>
      <c r="E400" s="3" t="s">
        <v>4</v>
      </c>
      <c r="F400" s="1" t="str">
        <f>HYPERLINK("https://strategicplanning.horsham.gov.uk/Regulation_19_Local_Plan/showUserAnswers?qid=9331459&amp;voteID=1190204", "View Response")</f>
        <v>View Response</v>
      </c>
    </row>
    <row r="401" spans="1:6" x14ac:dyDescent="0.35">
      <c r="A401">
        <v>1190205</v>
      </c>
      <c r="B401" t="s">
        <v>2162</v>
      </c>
      <c r="C401" t="s">
        <v>4</v>
      </c>
      <c r="D401" t="s">
        <v>4</v>
      </c>
      <c r="E401" s="3" t="s">
        <v>4</v>
      </c>
      <c r="F401" s="1" t="str">
        <f>HYPERLINK("https://strategicplanning.horsham.gov.uk/Regulation_19_Local_Plan/showUserAnswers?qid=9331459&amp;voteID=1190205", "View Response")</f>
        <v>View Response</v>
      </c>
    </row>
    <row r="402" spans="1:6" x14ac:dyDescent="0.35">
      <c r="A402">
        <v>1190206</v>
      </c>
      <c r="B402" t="s">
        <v>2069</v>
      </c>
      <c r="C402" t="s">
        <v>405</v>
      </c>
      <c r="D402" t="s">
        <v>4</v>
      </c>
      <c r="E402" s="3" t="s">
        <v>4</v>
      </c>
      <c r="F402" s="1" t="str">
        <f>HYPERLINK("https://strategicplanning.horsham.gov.uk/Regulation_19_Local_Plan/showUserAnswers?qid=9331459&amp;voteID=1190206", "View Response")</f>
        <v>View Response</v>
      </c>
    </row>
    <row r="403" spans="1:6" x14ac:dyDescent="0.35">
      <c r="A403">
        <v>1190207</v>
      </c>
      <c r="B403" t="s">
        <v>2163</v>
      </c>
      <c r="C403" t="s">
        <v>4</v>
      </c>
      <c r="D403" t="s">
        <v>4</v>
      </c>
      <c r="E403" s="3" t="s">
        <v>127</v>
      </c>
      <c r="F403" s="1" t="str">
        <f>HYPERLINK("https://strategicplanning.horsham.gov.uk/Regulation_19_Local_Plan/showUserAnswers?qid=9331459&amp;voteID=1190207", "View Response")</f>
        <v>View Response</v>
      </c>
    </row>
    <row r="404" spans="1:6" x14ac:dyDescent="0.35">
      <c r="A404">
        <v>1190208</v>
      </c>
      <c r="B404" t="s">
        <v>2069</v>
      </c>
      <c r="C404" t="s">
        <v>405</v>
      </c>
      <c r="D404" t="s">
        <v>4</v>
      </c>
      <c r="E404" s="3" t="s">
        <v>4</v>
      </c>
      <c r="F404" s="1" t="str">
        <f>HYPERLINK("https://strategicplanning.horsham.gov.uk/Regulation_19_Local_Plan/showUserAnswers?qid=9331459&amp;voteID=1190208", "View Response")</f>
        <v>View Response</v>
      </c>
    </row>
    <row r="405" spans="1:6" x14ac:dyDescent="0.35">
      <c r="A405">
        <v>1190209</v>
      </c>
      <c r="B405" t="s">
        <v>2069</v>
      </c>
      <c r="C405" t="s">
        <v>405</v>
      </c>
      <c r="D405" t="s">
        <v>4</v>
      </c>
      <c r="E405" s="3" t="s">
        <v>4</v>
      </c>
      <c r="F405" s="1" t="str">
        <f>HYPERLINK("https://strategicplanning.horsham.gov.uk/Regulation_19_Local_Plan/showUserAnswers?qid=9331459&amp;voteID=1190209", "View Response")</f>
        <v>View Response</v>
      </c>
    </row>
    <row r="406" spans="1:6" x14ac:dyDescent="0.35">
      <c r="A406">
        <v>1190210</v>
      </c>
      <c r="B406" t="s">
        <v>2164</v>
      </c>
      <c r="C406" t="s">
        <v>4</v>
      </c>
      <c r="D406" t="s">
        <v>4</v>
      </c>
      <c r="E406" s="3" t="s">
        <v>4</v>
      </c>
      <c r="F406" s="1" t="str">
        <f>HYPERLINK("https://strategicplanning.horsham.gov.uk/Regulation_19_Local_Plan/showUserAnswers?qid=9331459&amp;voteID=1190210", "View Response")</f>
        <v>View Response</v>
      </c>
    </row>
    <row r="407" spans="1:6" x14ac:dyDescent="0.35">
      <c r="A407">
        <v>1190211</v>
      </c>
      <c r="B407" t="s">
        <v>2069</v>
      </c>
      <c r="C407" t="s">
        <v>405</v>
      </c>
      <c r="D407" t="s">
        <v>4</v>
      </c>
      <c r="E407" s="3" t="s">
        <v>4</v>
      </c>
      <c r="F407" s="1" t="str">
        <f>HYPERLINK("https://strategicplanning.horsham.gov.uk/Regulation_19_Local_Plan/showUserAnswers?qid=9331459&amp;voteID=1190211", "View Response")</f>
        <v>View Response</v>
      </c>
    </row>
    <row r="408" spans="1:6" x14ac:dyDescent="0.35">
      <c r="A408">
        <v>1190212</v>
      </c>
      <c r="B408" t="s">
        <v>2069</v>
      </c>
      <c r="C408" t="s">
        <v>405</v>
      </c>
      <c r="D408" t="s">
        <v>4</v>
      </c>
      <c r="E408" s="3" t="s">
        <v>4</v>
      </c>
      <c r="F408" s="1" t="str">
        <f>HYPERLINK("https://strategicplanning.horsham.gov.uk/Regulation_19_Local_Plan/showUserAnswers?qid=9331459&amp;voteID=1190212", "View Response")</f>
        <v>View Response</v>
      </c>
    </row>
    <row r="409" spans="1:6" x14ac:dyDescent="0.35">
      <c r="A409">
        <v>1190213</v>
      </c>
      <c r="B409" t="s">
        <v>2069</v>
      </c>
      <c r="C409" t="s">
        <v>405</v>
      </c>
      <c r="D409" t="s">
        <v>4</v>
      </c>
      <c r="E409" s="3" t="s">
        <v>4</v>
      </c>
      <c r="F409" s="1" t="str">
        <f>HYPERLINK("https://strategicplanning.horsham.gov.uk/Regulation_19_Local_Plan/showUserAnswers?qid=9331459&amp;voteID=1190213", "View Response")</f>
        <v>View Response</v>
      </c>
    </row>
    <row r="410" spans="1:6" x14ac:dyDescent="0.35">
      <c r="A410">
        <v>1190215</v>
      </c>
      <c r="B410" t="s">
        <v>2069</v>
      </c>
      <c r="C410" t="s">
        <v>405</v>
      </c>
      <c r="D410" t="s">
        <v>4</v>
      </c>
      <c r="E410" s="3" t="s">
        <v>4</v>
      </c>
      <c r="F410" s="1" t="str">
        <f>HYPERLINK("https://strategicplanning.horsham.gov.uk/Regulation_19_Local_Plan/showUserAnswers?qid=9331459&amp;voteID=1190215", "View Response")</f>
        <v>View Response</v>
      </c>
    </row>
    <row r="411" spans="1:6" x14ac:dyDescent="0.35">
      <c r="A411">
        <v>1190216</v>
      </c>
      <c r="B411" t="s">
        <v>2069</v>
      </c>
      <c r="C411" t="s">
        <v>405</v>
      </c>
      <c r="D411" t="s">
        <v>4</v>
      </c>
      <c r="E411" s="3" t="s">
        <v>4</v>
      </c>
      <c r="F411" s="1" t="str">
        <f>HYPERLINK("https://strategicplanning.horsham.gov.uk/Regulation_19_Local_Plan/showUserAnswers?qid=9331459&amp;voteID=1190216", "View Response")</f>
        <v>View Response</v>
      </c>
    </row>
    <row r="412" spans="1:6" x14ac:dyDescent="0.35">
      <c r="A412">
        <v>1190217</v>
      </c>
      <c r="B412" t="s">
        <v>2165</v>
      </c>
      <c r="C412" t="s">
        <v>4</v>
      </c>
      <c r="D412" t="s">
        <v>4</v>
      </c>
      <c r="E412" s="3" t="s">
        <v>4</v>
      </c>
      <c r="F412" s="1" t="str">
        <f>HYPERLINK("https://strategicplanning.horsham.gov.uk/Regulation_19_Local_Plan/showUserAnswers?qid=9331459&amp;voteID=1190217", "View Response")</f>
        <v>View Response</v>
      </c>
    </row>
    <row r="413" spans="1:6" x14ac:dyDescent="0.35">
      <c r="A413">
        <v>1190218</v>
      </c>
      <c r="B413" t="s">
        <v>2069</v>
      </c>
      <c r="C413" t="s">
        <v>405</v>
      </c>
      <c r="D413" t="s">
        <v>4</v>
      </c>
      <c r="E413" s="3" t="s">
        <v>4</v>
      </c>
      <c r="F413" s="1" t="str">
        <f>HYPERLINK("https://strategicplanning.horsham.gov.uk/Regulation_19_Local_Plan/showUserAnswers?qid=9331459&amp;voteID=1190218", "View Response")</f>
        <v>View Response</v>
      </c>
    </row>
    <row r="414" spans="1:6" x14ac:dyDescent="0.35">
      <c r="A414">
        <v>1190219</v>
      </c>
      <c r="B414" t="s">
        <v>2166</v>
      </c>
      <c r="C414" t="s">
        <v>4</v>
      </c>
      <c r="D414" t="s">
        <v>4</v>
      </c>
      <c r="E414" s="3" t="s">
        <v>4</v>
      </c>
      <c r="F414" s="1" t="str">
        <f>HYPERLINK("https://strategicplanning.horsham.gov.uk/Regulation_19_Local_Plan/showUserAnswers?qid=9331459&amp;voteID=1190219", "View Response")</f>
        <v>View Response</v>
      </c>
    </row>
    <row r="415" spans="1:6" x14ac:dyDescent="0.35">
      <c r="A415">
        <v>1190221</v>
      </c>
      <c r="B415" t="s">
        <v>2069</v>
      </c>
      <c r="C415" t="s">
        <v>405</v>
      </c>
      <c r="D415" t="s">
        <v>4</v>
      </c>
      <c r="E415" s="3" t="s">
        <v>4</v>
      </c>
      <c r="F415" s="1" t="str">
        <f>HYPERLINK("https://strategicplanning.horsham.gov.uk/Regulation_19_Local_Plan/showUserAnswers?qid=9331459&amp;voteID=1190221", "View Response")</f>
        <v>View Response</v>
      </c>
    </row>
    <row r="416" spans="1:6" x14ac:dyDescent="0.35">
      <c r="A416">
        <v>1190222</v>
      </c>
      <c r="B416" t="s">
        <v>2069</v>
      </c>
      <c r="C416" t="s">
        <v>405</v>
      </c>
      <c r="D416" t="s">
        <v>4</v>
      </c>
      <c r="E416" s="3" t="s">
        <v>4</v>
      </c>
      <c r="F416" s="1" t="str">
        <f>HYPERLINK("https://strategicplanning.horsham.gov.uk/Regulation_19_Local_Plan/showUserAnswers?qid=9331459&amp;voteID=1190222", "View Response")</f>
        <v>View Response</v>
      </c>
    </row>
    <row r="417" spans="1:6" x14ac:dyDescent="0.35">
      <c r="A417">
        <v>1190223</v>
      </c>
      <c r="B417" t="s">
        <v>2167</v>
      </c>
      <c r="C417" t="s">
        <v>4</v>
      </c>
      <c r="D417" t="s">
        <v>4</v>
      </c>
      <c r="E417" s="3" t="s">
        <v>4</v>
      </c>
      <c r="F417" s="1" t="str">
        <f>HYPERLINK("https://strategicplanning.horsham.gov.uk/Regulation_19_Local_Plan/showUserAnswers?qid=9331459&amp;voteID=1190223", "View Response")</f>
        <v>View Response</v>
      </c>
    </row>
    <row r="418" spans="1:6" x14ac:dyDescent="0.35">
      <c r="A418">
        <v>1190225</v>
      </c>
      <c r="B418" t="s">
        <v>2163</v>
      </c>
      <c r="C418" t="s">
        <v>4</v>
      </c>
      <c r="D418" t="s">
        <v>4</v>
      </c>
      <c r="E418" s="3" t="s">
        <v>127</v>
      </c>
      <c r="F418" s="1" t="str">
        <f>HYPERLINK("https://strategicplanning.horsham.gov.uk/Regulation_19_Local_Plan/showUserAnswers?qid=9331459&amp;voteID=1190225", "View Response")</f>
        <v>View Response</v>
      </c>
    </row>
    <row r="419" spans="1:6" x14ac:dyDescent="0.35">
      <c r="A419">
        <v>1190229</v>
      </c>
      <c r="B419" t="s">
        <v>2168</v>
      </c>
      <c r="C419" t="s">
        <v>4</v>
      </c>
      <c r="D419" t="s">
        <v>4</v>
      </c>
      <c r="E419" s="3" t="s">
        <v>4</v>
      </c>
      <c r="F419" s="1" t="str">
        <f>HYPERLINK("https://strategicplanning.horsham.gov.uk/Regulation_19_Local_Plan/showUserAnswers?qid=9331459&amp;voteID=1190229", "View Response")</f>
        <v>View Response</v>
      </c>
    </row>
    <row r="420" spans="1:6" x14ac:dyDescent="0.35">
      <c r="A420">
        <v>1190231</v>
      </c>
      <c r="B420" t="s">
        <v>2169</v>
      </c>
      <c r="C420" t="s">
        <v>447</v>
      </c>
      <c r="D420" t="s">
        <v>4</v>
      </c>
      <c r="E420" s="3" t="s">
        <v>127</v>
      </c>
      <c r="F420" s="1" t="str">
        <f>HYPERLINK("https://strategicplanning.horsham.gov.uk/Regulation_19_Local_Plan/showUserAnswers?qid=9331459&amp;voteID=1190231", "View Response")</f>
        <v>View Response</v>
      </c>
    </row>
    <row r="421" spans="1:6" x14ac:dyDescent="0.35">
      <c r="A421">
        <v>1190232</v>
      </c>
      <c r="B421" t="s">
        <v>2163</v>
      </c>
      <c r="C421" t="s">
        <v>4</v>
      </c>
      <c r="D421" t="s">
        <v>4</v>
      </c>
      <c r="E421" s="3" t="s">
        <v>127</v>
      </c>
      <c r="F421" s="1" t="str">
        <f>HYPERLINK("https://strategicplanning.horsham.gov.uk/Regulation_19_Local_Plan/showUserAnswers?qid=9331459&amp;voteID=1190232", "View Response")</f>
        <v>View Response</v>
      </c>
    </row>
    <row r="422" spans="1:6" x14ac:dyDescent="0.35">
      <c r="A422">
        <v>1190233</v>
      </c>
      <c r="B422" t="s">
        <v>2060</v>
      </c>
      <c r="C422" t="s">
        <v>4</v>
      </c>
      <c r="D422" t="s">
        <v>4</v>
      </c>
      <c r="E422" s="3" t="s">
        <v>4</v>
      </c>
      <c r="F422" s="1" t="str">
        <f>HYPERLINK("https://strategicplanning.horsham.gov.uk/Regulation_19_Local_Plan/showUserAnswers?qid=9331459&amp;voteID=1190233", "View Response")</f>
        <v>View Response</v>
      </c>
    </row>
    <row r="423" spans="1:6" x14ac:dyDescent="0.35">
      <c r="A423">
        <v>1190234</v>
      </c>
      <c r="B423" t="s">
        <v>2163</v>
      </c>
      <c r="C423" t="s">
        <v>4</v>
      </c>
      <c r="D423" t="s">
        <v>4</v>
      </c>
      <c r="E423" s="3" t="s">
        <v>127</v>
      </c>
      <c r="F423" s="1" t="str">
        <f>HYPERLINK("https://strategicplanning.horsham.gov.uk/Regulation_19_Local_Plan/showUserAnswers?qid=9331459&amp;voteID=1190234", "View Response")</f>
        <v>View Response</v>
      </c>
    </row>
    <row r="424" spans="1:6" x14ac:dyDescent="0.35">
      <c r="A424">
        <v>1190236</v>
      </c>
      <c r="B424" t="s">
        <v>2163</v>
      </c>
      <c r="C424" t="s">
        <v>4</v>
      </c>
      <c r="D424" t="s">
        <v>4</v>
      </c>
      <c r="E424" s="3" t="s">
        <v>127</v>
      </c>
      <c r="F424" s="1" t="str">
        <f>HYPERLINK("https://strategicplanning.horsham.gov.uk/Regulation_19_Local_Plan/showUserAnswers?qid=9331459&amp;voteID=1190236", "View Response")</f>
        <v>View Response</v>
      </c>
    </row>
    <row r="425" spans="1:6" x14ac:dyDescent="0.35">
      <c r="A425">
        <v>1190237</v>
      </c>
      <c r="B425" t="s">
        <v>2170</v>
      </c>
      <c r="C425" t="s">
        <v>4</v>
      </c>
      <c r="D425" t="s">
        <v>4</v>
      </c>
      <c r="E425" s="3" t="s">
        <v>4</v>
      </c>
      <c r="F425" s="1" t="str">
        <f>HYPERLINK("https://strategicplanning.horsham.gov.uk/Regulation_19_Local_Plan/showUserAnswers?qid=9331459&amp;voteID=1190237", "View Response")</f>
        <v>View Response</v>
      </c>
    </row>
    <row r="426" spans="1:6" x14ac:dyDescent="0.35">
      <c r="A426">
        <v>1190239</v>
      </c>
      <c r="B426" t="s">
        <v>2171</v>
      </c>
      <c r="C426" t="s">
        <v>4</v>
      </c>
      <c r="D426" t="s">
        <v>4</v>
      </c>
      <c r="E426" s="3" t="s">
        <v>127</v>
      </c>
      <c r="F426" s="1" t="str">
        <f>HYPERLINK("https://strategicplanning.horsham.gov.uk/Regulation_19_Local_Plan/showUserAnswers?qid=9331459&amp;voteID=1190239", "View Response")</f>
        <v>View Response</v>
      </c>
    </row>
    <row r="427" spans="1:6" x14ac:dyDescent="0.35">
      <c r="A427">
        <v>1190240</v>
      </c>
      <c r="B427" t="s">
        <v>2163</v>
      </c>
      <c r="C427" t="s">
        <v>4</v>
      </c>
      <c r="D427" t="s">
        <v>4</v>
      </c>
      <c r="E427" s="3" t="s">
        <v>127</v>
      </c>
      <c r="F427" s="1" t="str">
        <f>HYPERLINK("https://strategicplanning.horsham.gov.uk/Regulation_19_Local_Plan/showUserAnswers?qid=9331459&amp;voteID=1190240", "View Response")</f>
        <v>View Response</v>
      </c>
    </row>
    <row r="428" spans="1:6" x14ac:dyDescent="0.35">
      <c r="A428">
        <v>1190242</v>
      </c>
      <c r="B428" t="s">
        <v>2060</v>
      </c>
      <c r="C428" t="s">
        <v>4</v>
      </c>
      <c r="D428" t="s">
        <v>4</v>
      </c>
      <c r="E428" s="3" t="s">
        <v>4</v>
      </c>
      <c r="F428" s="1" t="str">
        <f>HYPERLINK("https://strategicplanning.horsham.gov.uk/Regulation_19_Local_Plan/showUserAnswers?qid=9331459&amp;voteID=1190242", "View Response")</f>
        <v>View Response</v>
      </c>
    </row>
    <row r="429" spans="1:6" x14ac:dyDescent="0.35">
      <c r="A429">
        <v>1190244</v>
      </c>
      <c r="B429" t="s">
        <v>2172</v>
      </c>
      <c r="C429" t="s">
        <v>4</v>
      </c>
      <c r="D429" t="s">
        <v>4</v>
      </c>
      <c r="E429" s="3" t="s">
        <v>4</v>
      </c>
      <c r="F429" s="1" t="str">
        <f>HYPERLINK("https://strategicplanning.horsham.gov.uk/Regulation_19_Local_Plan/showUserAnswers?qid=9331459&amp;voteID=1190244", "View Response")</f>
        <v>View Response</v>
      </c>
    </row>
    <row r="430" spans="1:6" x14ac:dyDescent="0.35">
      <c r="A430">
        <v>1190245</v>
      </c>
      <c r="B430" t="s">
        <v>2173</v>
      </c>
      <c r="C430" t="s">
        <v>4</v>
      </c>
      <c r="D430" t="s">
        <v>4</v>
      </c>
      <c r="E430" s="3" t="s">
        <v>127</v>
      </c>
      <c r="F430" s="1" t="str">
        <f>HYPERLINK("https://strategicplanning.horsham.gov.uk/Regulation_19_Local_Plan/showUserAnswers?qid=9331459&amp;voteID=1190245", "View Response")</f>
        <v>View Response</v>
      </c>
    </row>
    <row r="431" spans="1:6" x14ac:dyDescent="0.35">
      <c r="A431">
        <v>1190251</v>
      </c>
      <c r="B431" t="s">
        <v>2174</v>
      </c>
      <c r="C431" t="s">
        <v>4</v>
      </c>
      <c r="D431" t="s">
        <v>4</v>
      </c>
      <c r="E431" s="3" t="s">
        <v>4</v>
      </c>
      <c r="F431" s="1" t="str">
        <f>HYPERLINK("https://strategicplanning.horsham.gov.uk/Regulation_19_Local_Plan/showUserAnswers?qid=9331459&amp;voteID=1190251", "View Response")</f>
        <v>View Response</v>
      </c>
    </row>
    <row r="432" spans="1:6" x14ac:dyDescent="0.35">
      <c r="A432">
        <v>1190252</v>
      </c>
      <c r="B432" t="s">
        <v>2175</v>
      </c>
      <c r="C432" t="s">
        <v>4</v>
      </c>
      <c r="D432" t="s">
        <v>4</v>
      </c>
      <c r="E432" s="3" t="s">
        <v>4</v>
      </c>
      <c r="F432" s="1" t="str">
        <f>HYPERLINK("https://strategicplanning.horsham.gov.uk/Regulation_19_Local_Plan/showUserAnswers?qid=9331459&amp;voteID=1190252", "View Response")</f>
        <v>View Response</v>
      </c>
    </row>
    <row r="433" spans="1:6" x14ac:dyDescent="0.35">
      <c r="A433">
        <v>1190259</v>
      </c>
      <c r="B433" t="s">
        <v>2176</v>
      </c>
      <c r="C433" t="s">
        <v>4</v>
      </c>
      <c r="D433" t="s">
        <v>4</v>
      </c>
      <c r="E433" s="3" t="s">
        <v>127</v>
      </c>
      <c r="F433" s="1" t="str">
        <f>HYPERLINK("https://strategicplanning.horsham.gov.uk/Regulation_19_Local_Plan/showUserAnswers?qid=9331459&amp;voteID=1190259", "View Response")</f>
        <v>View Response</v>
      </c>
    </row>
    <row r="434" spans="1:6" x14ac:dyDescent="0.35">
      <c r="A434">
        <v>1190261</v>
      </c>
      <c r="B434" t="s">
        <v>2177</v>
      </c>
      <c r="C434" t="s">
        <v>4</v>
      </c>
      <c r="D434" t="s">
        <v>4</v>
      </c>
      <c r="E434" s="3" t="s">
        <v>4</v>
      </c>
      <c r="F434" s="1" t="str">
        <f>HYPERLINK("https://strategicplanning.horsham.gov.uk/Regulation_19_Local_Plan/showUserAnswers?qid=9331459&amp;voteID=1190261", "View Response")</f>
        <v>View Response</v>
      </c>
    </row>
    <row r="435" spans="1:6" x14ac:dyDescent="0.35">
      <c r="A435">
        <v>1190262</v>
      </c>
      <c r="B435" t="s">
        <v>2176</v>
      </c>
      <c r="C435" t="s">
        <v>4</v>
      </c>
      <c r="D435" t="s">
        <v>4</v>
      </c>
      <c r="E435" s="3" t="s">
        <v>127</v>
      </c>
      <c r="F435" s="1" t="str">
        <f>HYPERLINK("https://strategicplanning.horsham.gov.uk/Regulation_19_Local_Plan/showUserAnswers?qid=9331459&amp;voteID=1190262", "View Response")</f>
        <v>View Response</v>
      </c>
    </row>
    <row r="436" spans="1:6" x14ac:dyDescent="0.35">
      <c r="A436">
        <v>1190265</v>
      </c>
      <c r="B436" t="s">
        <v>2176</v>
      </c>
      <c r="C436" t="s">
        <v>4</v>
      </c>
      <c r="D436" t="s">
        <v>4</v>
      </c>
      <c r="E436" s="3" t="s">
        <v>127</v>
      </c>
      <c r="F436" s="1" t="str">
        <f>HYPERLINK("https://strategicplanning.horsham.gov.uk/Regulation_19_Local_Plan/showUserAnswers?qid=9331459&amp;voteID=1190265", "View Response")</f>
        <v>View Response</v>
      </c>
    </row>
    <row r="437" spans="1:6" x14ac:dyDescent="0.35">
      <c r="A437">
        <v>1190267</v>
      </c>
      <c r="B437" t="s">
        <v>2169</v>
      </c>
      <c r="C437" t="s">
        <v>447</v>
      </c>
      <c r="D437" t="s">
        <v>4</v>
      </c>
      <c r="E437" s="3" t="s">
        <v>127</v>
      </c>
      <c r="F437" s="1" t="str">
        <f>HYPERLINK("https://strategicplanning.horsham.gov.uk/Regulation_19_Local_Plan/showUserAnswers?qid=9331459&amp;voteID=1190267", "View Response")</f>
        <v>View Response</v>
      </c>
    </row>
    <row r="438" spans="1:6" x14ac:dyDescent="0.35">
      <c r="A438">
        <v>1190268</v>
      </c>
      <c r="B438" t="s">
        <v>2178</v>
      </c>
      <c r="C438" t="s">
        <v>466</v>
      </c>
      <c r="D438" t="s">
        <v>4</v>
      </c>
      <c r="E438" s="3" t="s">
        <v>127</v>
      </c>
      <c r="F438" s="1" t="str">
        <f>HYPERLINK("https://strategicplanning.horsham.gov.uk/Regulation_19_Local_Plan/showUserAnswers?qid=9331459&amp;voteID=1190268", "View Response")</f>
        <v>View Response</v>
      </c>
    </row>
    <row r="439" spans="1:6" x14ac:dyDescent="0.35">
      <c r="A439">
        <v>1190277</v>
      </c>
      <c r="B439" t="s">
        <v>2179</v>
      </c>
      <c r="C439" t="s">
        <v>468</v>
      </c>
      <c r="D439" t="s">
        <v>4</v>
      </c>
      <c r="E439" s="3" t="s">
        <v>127</v>
      </c>
      <c r="F439" s="1" t="str">
        <f>HYPERLINK("https://strategicplanning.horsham.gov.uk/Regulation_19_Local_Plan/showUserAnswers?qid=9331459&amp;voteID=1190277", "View Response")</f>
        <v>View Response</v>
      </c>
    </row>
    <row r="440" spans="1:6" x14ac:dyDescent="0.35">
      <c r="A440">
        <v>1190307</v>
      </c>
      <c r="B440" t="s">
        <v>2180</v>
      </c>
      <c r="C440" t="s">
        <v>4</v>
      </c>
      <c r="D440" t="s">
        <v>4</v>
      </c>
      <c r="E440" s="3" t="s">
        <v>4</v>
      </c>
      <c r="F440" s="1" t="str">
        <f>HYPERLINK("https://strategicplanning.horsham.gov.uk/Regulation_19_Local_Plan/showUserAnswers?qid=9331459&amp;voteID=1190307", "View Response")</f>
        <v>View Response</v>
      </c>
    </row>
    <row r="441" spans="1:6" x14ac:dyDescent="0.35">
      <c r="A441">
        <v>1190319</v>
      </c>
      <c r="B441" t="s">
        <v>2181</v>
      </c>
      <c r="C441" t="s">
        <v>4</v>
      </c>
      <c r="D441" t="s">
        <v>4</v>
      </c>
      <c r="E441" s="3" t="s">
        <v>4</v>
      </c>
      <c r="F441" s="1" t="str">
        <f>HYPERLINK("https://strategicplanning.horsham.gov.uk/Regulation_19_Local_Plan/showUserAnswers?qid=9331459&amp;voteID=1190319", "View Response")</f>
        <v>View Response</v>
      </c>
    </row>
    <row r="442" spans="1:6" x14ac:dyDescent="0.35">
      <c r="A442">
        <v>1190326</v>
      </c>
      <c r="B442" t="s">
        <v>2182</v>
      </c>
      <c r="C442" t="s">
        <v>4</v>
      </c>
      <c r="D442" t="s">
        <v>4</v>
      </c>
      <c r="E442" s="3" t="s">
        <v>127</v>
      </c>
      <c r="F442" s="1" t="str">
        <f>HYPERLINK("https://strategicplanning.horsham.gov.uk/Regulation_19_Local_Plan/showUserAnswers?qid=9331459&amp;voteID=1190326", "View Response")</f>
        <v>View Response</v>
      </c>
    </row>
    <row r="443" spans="1:6" x14ac:dyDescent="0.35">
      <c r="A443">
        <v>1190329</v>
      </c>
      <c r="B443" t="s">
        <v>2183</v>
      </c>
      <c r="C443" t="s">
        <v>4</v>
      </c>
      <c r="D443" t="s">
        <v>4</v>
      </c>
      <c r="E443" s="3" t="s">
        <v>4</v>
      </c>
      <c r="F443" s="1" t="str">
        <f>HYPERLINK("https://strategicplanning.horsham.gov.uk/Regulation_19_Local_Plan/showUserAnswers?qid=9331459&amp;voteID=1190329", "View Response")</f>
        <v>View Response</v>
      </c>
    </row>
    <row r="444" spans="1:6" x14ac:dyDescent="0.35">
      <c r="A444">
        <v>1190330</v>
      </c>
      <c r="B444" t="s">
        <v>2184</v>
      </c>
      <c r="C444" t="s">
        <v>4</v>
      </c>
      <c r="D444" t="s">
        <v>4</v>
      </c>
      <c r="E444" s="3" t="s">
        <v>4</v>
      </c>
      <c r="F444" s="1" t="str">
        <f>HYPERLINK("https://strategicplanning.horsham.gov.uk/Regulation_19_Local_Plan/showUserAnswers?qid=9331459&amp;voteID=1190330", "View Response")</f>
        <v>View Response</v>
      </c>
    </row>
    <row r="445" spans="1:6" x14ac:dyDescent="0.35">
      <c r="A445">
        <v>1190332</v>
      </c>
      <c r="B445" t="s">
        <v>2185</v>
      </c>
      <c r="C445" t="s">
        <v>4</v>
      </c>
      <c r="D445" t="s">
        <v>4</v>
      </c>
      <c r="E445" s="3" t="s">
        <v>4</v>
      </c>
      <c r="F445" s="1" t="str">
        <f>HYPERLINK("https://strategicplanning.horsham.gov.uk/Regulation_19_Local_Plan/showUserAnswers?qid=9331459&amp;voteID=1190332", "View Response")</f>
        <v>View Response</v>
      </c>
    </row>
    <row r="446" spans="1:6" x14ac:dyDescent="0.35">
      <c r="A446">
        <v>1190334</v>
      </c>
      <c r="B446" t="s">
        <v>1885</v>
      </c>
      <c r="C446" t="s">
        <v>4</v>
      </c>
      <c r="D446" t="s">
        <v>4</v>
      </c>
      <c r="E446" s="3" t="s">
        <v>4</v>
      </c>
      <c r="F446" s="1" t="str">
        <f>HYPERLINK("https://strategicplanning.horsham.gov.uk/Regulation_19_Local_Plan/showUserAnswers?qid=9331459&amp;voteID=1190334", "View Response")</f>
        <v>View Response</v>
      </c>
    </row>
    <row r="447" spans="1:6" x14ac:dyDescent="0.35">
      <c r="A447">
        <v>1190337</v>
      </c>
      <c r="B447" t="s">
        <v>2186</v>
      </c>
      <c r="C447" t="s">
        <v>4</v>
      </c>
      <c r="D447" t="s">
        <v>4</v>
      </c>
      <c r="E447" s="3" t="s">
        <v>4</v>
      </c>
      <c r="F447" s="1" t="str">
        <f>HYPERLINK("https://strategicplanning.horsham.gov.uk/Regulation_19_Local_Plan/showUserAnswers?qid=9331459&amp;voteID=1190337", "View Response")</f>
        <v>View Response</v>
      </c>
    </row>
    <row r="448" spans="1:6" x14ac:dyDescent="0.35">
      <c r="A448">
        <v>1190341</v>
      </c>
      <c r="B448" t="s">
        <v>2187</v>
      </c>
      <c r="C448" t="s">
        <v>4</v>
      </c>
      <c r="D448" t="s">
        <v>4</v>
      </c>
      <c r="E448" s="3" t="s">
        <v>4</v>
      </c>
      <c r="F448" s="1" t="str">
        <f>HYPERLINK("https://strategicplanning.horsham.gov.uk/Regulation_19_Local_Plan/showUserAnswers?qid=9331459&amp;voteID=1190341", "View Response")</f>
        <v>View Response</v>
      </c>
    </row>
    <row r="449" spans="1:6" x14ac:dyDescent="0.35">
      <c r="A449">
        <v>1190344</v>
      </c>
      <c r="B449" t="s">
        <v>2188</v>
      </c>
      <c r="C449" t="s">
        <v>4</v>
      </c>
      <c r="D449" t="s">
        <v>4</v>
      </c>
      <c r="E449" s="3" t="s">
        <v>4</v>
      </c>
      <c r="F449" s="1" t="str">
        <f>HYPERLINK("https://strategicplanning.horsham.gov.uk/Regulation_19_Local_Plan/showUserAnswers?qid=9331459&amp;voteID=1190344", "View Response")</f>
        <v>View Response</v>
      </c>
    </row>
    <row r="450" spans="1:6" x14ac:dyDescent="0.35">
      <c r="A450">
        <v>1190351</v>
      </c>
      <c r="B450" t="s">
        <v>2189</v>
      </c>
      <c r="C450" t="s">
        <v>480</v>
      </c>
      <c r="D450" t="s">
        <v>4</v>
      </c>
      <c r="E450" s="3" t="s">
        <v>4</v>
      </c>
      <c r="F450" s="1" t="str">
        <f>HYPERLINK("https://strategicplanning.horsham.gov.uk/Regulation_19_Local_Plan/showUserAnswers?qid=9331459&amp;voteID=1190351", "View Response")</f>
        <v>View Response</v>
      </c>
    </row>
    <row r="451" spans="1:6" x14ac:dyDescent="0.35">
      <c r="A451">
        <v>1190354</v>
      </c>
      <c r="B451" t="s">
        <v>2180</v>
      </c>
      <c r="C451" t="s">
        <v>4</v>
      </c>
      <c r="D451" t="s">
        <v>4</v>
      </c>
      <c r="E451" s="3" t="s">
        <v>4</v>
      </c>
      <c r="F451" s="1" t="str">
        <f>HYPERLINK("https://strategicplanning.horsham.gov.uk/Regulation_19_Local_Plan/showUserAnswers?qid=9331459&amp;voteID=1190354", "View Response")</f>
        <v>View Response</v>
      </c>
    </row>
    <row r="452" spans="1:6" x14ac:dyDescent="0.35">
      <c r="A452">
        <v>1190356</v>
      </c>
      <c r="B452" t="s">
        <v>2190</v>
      </c>
      <c r="C452" t="s">
        <v>4</v>
      </c>
      <c r="D452" t="s">
        <v>4</v>
      </c>
      <c r="E452" s="3" t="s">
        <v>4</v>
      </c>
      <c r="F452" s="1" t="str">
        <f>HYPERLINK("https://strategicplanning.horsham.gov.uk/Regulation_19_Local_Plan/showUserAnswers?qid=9331459&amp;voteID=1190356", "View Response")</f>
        <v>View Response</v>
      </c>
    </row>
    <row r="453" spans="1:6" x14ac:dyDescent="0.35">
      <c r="A453">
        <v>1190357</v>
      </c>
      <c r="B453" t="s">
        <v>2191</v>
      </c>
      <c r="C453" t="s">
        <v>4</v>
      </c>
      <c r="D453" t="s">
        <v>4</v>
      </c>
      <c r="E453" s="3" t="s">
        <v>4</v>
      </c>
      <c r="F453" s="1" t="str">
        <f>HYPERLINK("https://strategicplanning.horsham.gov.uk/Regulation_19_Local_Plan/showUserAnswers?qid=9331459&amp;voteID=1190357", "View Response")</f>
        <v>View Response</v>
      </c>
    </row>
    <row r="454" spans="1:6" x14ac:dyDescent="0.35">
      <c r="A454">
        <v>1190362</v>
      </c>
      <c r="B454" t="s">
        <v>2192</v>
      </c>
      <c r="C454" t="s">
        <v>4</v>
      </c>
      <c r="D454" t="s">
        <v>4</v>
      </c>
      <c r="E454" s="3" t="s">
        <v>4</v>
      </c>
      <c r="F454" s="1" t="str">
        <f>HYPERLINK("https://strategicplanning.horsham.gov.uk/Regulation_19_Local_Plan/showUserAnswers?qid=9331459&amp;voteID=1190362", "View Response")</f>
        <v>View Response</v>
      </c>
    </row>
    <row r="455" spans="1:6" x14ac:dyDescent="0.35">
      <c r="A455">
        <v>1190363</v>
      </c>
      <c r="B455" t="s">
        <v>2193</v>
      </c>
      <c r="C455" t="s">
        <v>4</v>
      </c>
      <c r="D455" t="s">
        <v>4</v>
      </c>
      <c r="E455" s="3" t="s">
        <v>4</v>
      </c>
      <c r="F455" s="1" t="str">
        <f>HYPERLINK("https://strategicplanning.horsham.gov.uk/Regulation_19_Local_Plan/showUserAnswers?qid=9331459&amp;voteID=1190363", "View Response")</f>
        <v>View Response</v>
      </c>
    </row>
    <row r="456" spans="1:6" x14ac:dyDescent="0.35">
      <c r="A456">
        <v>1190370</v>
      </c>
      <c r="B456" t="s">
        <v>2194</v>
      </c>
      <c r="D456" t="s">
        <v>4</v>
      </c>
      <c r="E456" s="3" t="s">
        <v>127</v>
      </c>
      <c r="F456" s="1" t="str">
        <f>HYPERLINK("https://strategicplanning.horsham.gov.uk/Regulation_19_Local_Plan/showUserAnswers?qid=9331459&amp;voteID=1190370", "View Response")</f>
        <v>View Response</v>
      </c>
    </row>
    <row r="457" spans="1:6" x14ac:dyDescent="0.35">
      <c r="A457">
        <v>1190371</v>
      </c>
      <c r="B457" t="s">
        <v>2180</v>
      </c>
      <c r="C457" t="s">
        <v>4</v>
      </c>
      <c r="D457" t="s">
        <v>4</v>
      </c>
      <c r="E457" s="3" t="s">
        <v>4</v>
      </c>
      <c r="F457" s="1" t="str">
        <f>HYPERLINK("https://strategicplanning.horsham.gov.uk/Regulation_19_Local_Plan/showUserAnswers?qid=9331459&amp;voteID=1190371", "View Response")</f>
        <v>View Response</v>
      </c>
    </row>
    <row r="458" spans="1:6" x14ac:dyDescent="0.35">
      <c r="A458">
        <v>1190373</v>
      </c>
      <c r="B458" t="s">
        <v>2194</v>
      </c>
      <c r="D458" t="s">
        <v>4</v>
      </c>
      <c r="E458" s="3" t="s">
        <v>127</v>
      </c>
      <c r="F458" s="1" t="str">
        <f>HYPERLINK("https://strategicplanning.horsham.gov.uk/Regulation_19_Local_Plan/showUserAnswers?qid=9331459&amp;voteID=1190373", "View Response")</f>
        <v>View Response</v>
      </c>
    </row>
    <row r="459" spans="1:6" x14ac:dyDescent="0.35">
      <c r="A459">
        <v>1190377</v>
      </c>
      <c r="B459" t="s">
        <v>2194</v>
      </c>
      <c r="D459" t="s">
        <v>4</v>
      </c>
      <c r="E459" s="3" t="s">
        <v>127</v>
      </c>
      <c r="F459" s="1" t="str">
        <f>HYPERLINK("https://strategicplanning.horsham.gov.uk/Regulation_19_Local_Plan/showUserAnswers?qid=9331459&amp;voteID=1190377", "View Response")</f>
        <v>View Response</v>
      </c>
    </row>
    <row r="460" spans="1:6" x14ac:dyDescent="0.35">
      <c r="A460">
        <v>1190378</v>
      </c>
      <c r="B460" t="s">
        <v>2195</v>
      </c>
      <c r="C460" t="s">
        <v>4</v>
      </c>
      <c r="D460" t="s">
        <v>4</v>
      </c>
      <c r="E460" s="3" t="s">
        <v>127</v>
      </c>
      <c r="F460" s="1" t="str">
        <f>HYPERLINK("https://strategicplanning.horsham.gov.uk/Regulation_19_Local_Plan/showUserAnswers?qid=9331459&amp;voteID=1190378", "View Response")</f>
        <v>View Response</v>
      </c>
    </row>
    <row r="461" spans="1:6" x14ac:dyDescent="0.35">
      <c r="A461">
        <v>1190380</v>
      </c>
      <c r="B461" t="s">
        <v>2194</v>
      </c>
      <c r="D461" t="s">
        <v>4</v>
      </c>
      <c r="E461" s="3" t="s">
        <v>127</v>
      </c>
      <c r="F461" s="1" t="str">
        <f>HYPERLINK("https://strategicplanning.horsham.gov.uk/Regulation_19_Local_Plan/showUserAnswers?qid=9331459&amp;voteID=1190380", "View Response")</f>
        <v>View Response</v>
      </c>
    </row>
    <row r="462" spans="1:6" x14ac:dyDescent="0.35">
      <c r="A462">
        <v>1190384</v>
      </c>
      <c r="B462" t="s">
        <v>2196</v>
      </c>
      <c r="C462" t="s">
        <v>4</v>
      </c>
      <c r="D462" t="s">
        <v>4</v>
      </c>
      <c r="E462" s="3" t="s">
        <v>4</v>
      </c>
      <c r="F462" s="1" t="str">
        <f>HYPERLINK("https://strategicplanning.horsham.gov.uk/Regulation_19_Local_Plan/showUserAnswers?qid=9331459&amp;voteID=1190384", "View Response")</f>
        <v>View Response</v>
      </c>
    </row>
    <row r="463" spans="1:6" x14ac:dyDescent="0.35">
      <c r="A463">
        <v>1190386</v>
      </c>
      <c r="B463" t="s">
        <v>2060</v>
      </c>
      <c r="C463" t="s">
        <v>4</v>
      </c>
      <c r="D463" t="s">
        <v>4</v>
      </c>
      <c r="E463" s="3" t="s">
        <v>4</v>
      </c>
      <c r="F463" s="1" t="str">
        <f>HYPERLINK("https://strategicplanning.horsham.gov.uk/Regulation_19_Local_Plan/showUserAnswers?qid=9331459&amp;voteID=1190386", "View Response")</f>
        <v>View Response</v>
      </c>
    </row>
    <row r="464" spans="1:6" x14ac:dyDescent="0.35">
      <c r="A464">
        <v>1190388</v>
      </c>
      <c r="B464" t="s">
        <v>2197</v>
      </c>
      <c r="C464" t="s">
        <v>4</v>
      </c>
      <c r="D464" t="s">
        <v>4</v>
      </c>
      <c r="E464" s="3" t="s">
        <v>4</v>
      </c>
      <c r="F464" s="1" t="str">
        <f>HYPERLINK("https://strategicplanning.horsham.gov.uk/Regulation_19_Local_Plan/showUserAnswers?qid=9331459&amp;voteID=1190388", "View Response")</f>
        <v>View Response</v>
      </c>
    </row>
    <row r="465" spans="1:6" x14ac:dyDescent="0.35">
      <c r="A465">
        <v>1190390</v>
      </c>
      <c r="B465" t="s">
        <v>2198</v>
      </c>
      <c r="C465" t="s">
        <v>4</v>
      </c>
      <c r="D465" t="s">
        <v>4</v>
      </c>
      <c r="E465" s="3" t="s">
        <v>4</v>
      </c>
      <c r="F465" s="1" t="str">
        <f>HYPERLINK("https://strategicplanning.horsham.gov.uk/Regulation_19_Local_Plan/showUserAnswers?qid=9331459&amp;voteID=1190390", "View Response")</f>
        <v>View Response</v>
      </c>
    </row>
    <row r="466" spans="1:6" x14ac:dyDescent="0.35">
      <c r="A466">
        <v>1190391</v>
      </c>
      <c r="B466" t="s">
        <v>2194</v>
      </c>
      <c r="D466" t="s">
        <v>4</v>
      </c>
      <c r="E466" s="3" t="s">
        <v>127</v>
      </c>
      <c r="F466" s="1" t="str">
        <f>HYPERLINK("https://strategicplanning.horsham.gov.uk/Regulation_19_Local_Plan/showUserAnswers?qid=9331459&amp;voteID=1190391", "View Response")</f>
        <v>View Response</v>
      </c>
    </row>
    <row r="467" spans="1:6" x14ac:dyDescent="0.35">
      <c r="A467">
        <v>1190400</v>
      </c>
      <c r="B467" t="s">
        <v>2199</v>
      </c>
      <c r="C467" t="s">
        <v>4</v>
      </c>
      <c r="D467" t="s">
        <v>4</v>
      </c>
      <c r="E467" s="3" t="s">
        <v>127</v>
      </c>
      <c r="F467" s="1" t="str">
        <f>HYPERLINK("https://strategicplanning.horsham.gov.uk/Regulation_19_Local_Plan/showUserAnswers?qid=9331459&amp;voteID=1190400", "View Response")</f>
        <v>View Response</v>
      </c>
    </row>
    <row r="468" spans="1:6" x14ac:dyDescent="0.35">
      <c r="A468">
        <v>1190401</v>
      </c>
      <c r="B468" t="s">
        <v>2200</v>
      </c>
      <c r="C468" t="s">
        <v>4</v>
      </c>
      <c r="D468" t="s">
        <v>4</v>
      </c>
      <c r="E468" s="3" t="s">
        <v>4</v>
      </c>
      <c r="F468" s="1" t="str">
        <f>HYPERLINK("https://strategicplanning.horsham.gov.uk/Regulation_19_Local_Plan/showUserAnswers?qid=9331459&amp;voteID=1190401", "View Response")</f>
        <v>View Response</v>
      </c>
    </row>
    <row r="469" spans="1:6" x14ac:dyDescent="0.35">
      <c r="A469">
        <v>1190404</v>
      </c>
      <c r="B469" t="s">
        <v>2201</v>
      </c>
      <c r="C469" t="s">
        <v>4</v>
      </c>
      <c r="D469" t="s">
        <v>4</v>
      </c>
      <c r="E469" s="3" t="s">
        <v>4</v>
      </c>
      <c r="F469" s="1" t="str">
        <f>HYPERLINK("https://strategicplanning.horsham.gov.uk/Regulation_19_Local_Plan/showUserAnswers?qid=9331459&amp;voteID=1190404", "View Response")</f>
        <v>View Response</v>
      </c>
    </row>
    <row r="470" spans="1:6" x14ac:dyDescent="0.35">
      <c r="A470">
        <v>1190406</v>
      </c>
      <c r="B470" t="s">
        <v>2202</v>
      </c>
      <c r="C470" t="s">
        <v>4</v>
      </c>
      <c r="D470" t="s">
        <v>4</v>
      </c>
      <c r="E470" s="3" t="s">
        <v>127</v>
      </c>
      <c r="F470" s="1" t="str">
        <f>HYPERLINK("https://strategicplanning.horsham.gov.uk/Regulation_19_Local_Plan/showUserAnswers?qid=9331459&amp;voteID=1190406", "View Response")</f>
        <v>View Response</v>
      </c>
    </row>
    <row r="471" spans="1:6" x14ac:dyDescent="0.35">
      <c r="A471">
        <v>1190415</v>
      </c>
      <c r="B471" t="s">
        <v>2203</v>
      </c>
      <c r="C471" t="s">
        <v>4</v>
      </c>
      <c r="D471" t="s">
        <v>4</v>
      </c>
      <c r="E471" s="3" t="s">
        <v>4</v>
      </c>
      <c r="F471" s="1" t="str">
        <f>HYPERLINK("https://strategicplanning.horsham.gov.uk/Regulation_19_Local_Plan/showUserAnswers?qid=9331459&amp;voteID=1190415", "View Response")</f>
        <v>View Response</v>
      </c>
    </row>
    <row r="472" spans="1:6" x14ac:dyDescent="0.35">
      <c r="A472">
        <v>1190421</v>
      </c>
      <c r="B472" t="s">
        <v>2204</v>
      </c>
      <c r="C472" t="s">
        <v>4</v>
      </c>
      <c r="D472" t="s">
        <v>4</v>
      </c>
      <c r="E472" s="3" t="s">
        <v>4</v>
      </c>
      <c r="F472" s="1" t="str">
        <f>HYPERLINK("https://strategicplanning.horsham.gov.uk/Regulation_19_Local_Plan/showUserAnswers?qid=9331459&amp;voteID=1190421", "View Response")</f>
        <v>View Response</v>
      </c>
    </row>
    <row r="473" spans="1:6" x14ac:dyDescent="0.35">
      <c r="A473">
        <v>1190422</v>
      </c>
      <c r="B473" t="s">
        <v>2205</v>
      </c>
      <c r="C473" t="s">
        <v>4</v>
      </c>
      <c r="D473" t="s">
        <v>4</v>
      </c>
      <c r="E473" s="3" t="s">
        <v>4</v>
      </c>
      <c r="F473" s="1" t="str">
        <f>HYPERLINK("https://strategicplanning.horsham.gov.uk/Regulation_19_Local_Plan/showUserAnswers?qid=9331459&amp;voteID=1190422", "View Response")</f>
        <v>View Response</v>
      </c>
    </row>
    <row r="474" spans="1:6" x14ac:dyDescent="0.35">
      <c r="A474">
        <v>1190480</v>
      </c>
      <c r="B474" t="s">
        <v>2206</v>
      </c>
      <c r="C474" t="s">
        <v>328</v>
      </c>
      <c r="D474" t="s">
        <v>4</v>
      </c>
      <c r="E474" s="3" t="s">
        <v>4</v>
      </c>
      <c r="F474" s="1" t="str">
        <f>HYPERLINK("https://strategicplanning.horsham.gov.uk/Regulation_19_Local_Plan/showUserAnswers?qid=9331459&amp;voteID=1190480", "View Response")</f>
        <v>View Response</v>
      </c>
    </row>
    <row r="475" spans="1:6" x14ac:dyDescent="0.35">
      <c r="A475">
        <v>1190483</v>
      </c>
      <c r="B475" t="s">
        <v>2207</v>
      </c>
      <c r="C475" t="s">
        <v>506</v>
      </c>
      <c r="D475" t="s">
        <v>507</v>
      </c>
      <c r="E475" s="3" t="s">
        <v>4</v>
      </c>
      <c r="F475" s="1" t="str">
        <f>HYPERLINK("https://strategicplanning.horsham.gov.uk/Regulation_19_Local_Plan/showUserAnswers?qid=9331459&amp;voteID=1190483", "View Response")</f>
        <v>View Response</v>
      </c>
    </row>
    <row r="476" spans="1:6" x14ac:dyDescent="0.35">
      <c r="A476">
        <v>1190488</v>
      </c>
      <c r="B476" t="s">
        <v>2208</v>
      </c>
      <c r="C476" t="s">
        <v>4</v>
      </c>
      <c r="D476" t="s">
        <v>4</v>
      </c>
      <c r="E476" s="3" t="s">
        <v>127</v>
      </c>
      <c r="F476" s="1" t="str">
        <f>HYPERLINK("https://strategicplanning.horsham.gov.uk/Regulation_19_Local_Plan/showUserAnswers?qid=9331459&amp;voteID=1190488", "View Response")</f>
        <v>View Response</v>
      </c>
    </row>
    <row r="477" spans="1:6" x14ac:dyDescent="0.35">
      <c r="A477">
        <v>1190491</v>
      </c>
      <c r="B477" t="s">
        <v>2209</v>
      </c>
      <c r="C477" t="s">
        <v>4</v>
      </c>
      <c r="D477" t="s">
        <v>4</v>
      </c>
      <c r="E477" s="3" t="s">
        <v>4</v>
      </c>
      <c r="F477" s="1" t="str">
        <f>HYPERLINK("https://strategicplanning.horsham.gov.uk/Regulation_19_Local_Plan/showUserAnswers?qid=9331459&amp;voteID=1190491", "View Response")</f>
        <v>View Response</v>
      </c>
    </row>
    <row r="478" spans="1:6" x14ac:dyDescent="0.35">
      <c r="A478">
        <v>1190497</v>
      </c>
      <c r="B478" t="s">
        <v>2210</v>
      </c>
      <c r="C478" t="s">
        <v>4</v>
      </c>
      <c r="D478" t="s">
        <v>4</v>
      </c>
      <c r="E478" s="3" t="s">
        <v>4</v>
      </c>
      <c r="F478" s="1" t="str">
        <f>HYPERLINK("https://strategicplanning.horsham.gov.uk/Regulation_19_Local_Plan/showUserAnswers?qid=9331459&amp;voteID=1190497", "View Response")</f>
        <v>View Response</v>
      </c>
    </row>
    <row r="479" spans="1:6" x14ac:dyDescent="0.35">
      <c r="A479">
        <v>1190500</v>
      </c>
      <c r="B479" t="s">
        <v>2211</v>
      </c>
      <c r="C479" t="s">
        <v>200</v>
      </c>
      <c r="D479" t="s">
        <v>4</v>
      </c>
      <c r="E479" s="3" t="s">
        <v>127</v>
      </c>
      <c r="F479" s="1" t="str">
        <f>HYPERLINK("https://strategicplanning.horsham.gov.uk/Regulation_19_Local_Plan/showUserAnswers?qid=9331459&amp;voteID=1190500", "View Response")</f>
        <v>View Response</v>
      </c>
    </row>
    <row r="480" spans="1:6" x14ac:dyDescent="0.35">
      <c r="A480">
        <v>1190505</v>
      </c>
      <c r="B480" t="s">
        <v>2212</v>
      </c>
      <c r="C480" t="s">
        <v>4</v>
      </c>
      <c r="D480" t="s">
        <v>4</v>
      </c>
      <c r="E480" s="3" t="s">
        <v>4</v>
      </c>
      <c r="F480" s="1" t="str">
        <f>HYPERLINK("https://strategicplanning.horsham.gov.uk/Regulation_19_Local_Plan/showUserAnswers?qid=9331459&amp;voteID=1190505", "View Response")</f>
        <v>View Response</v>
      </c>
    </row>
    <row r="481" spans="1:6" x14ac:dyDescent="0.35">
      <c r="A481">
        <v>1190507</v>
      </c>
      <c r="B481" t="s">
        <v>2208</v>
      </c>
      <c r="C481" t="s">
        <v>4</v>
      </c>
      <c r="D481" t="s">
        <v>4</v>
      </c>
      <c r="E481" s="3" t="s">
        <v>127</v>
      </c>
      <c r="F481" s="1" t="str">
        <f>HYPERLINK("https://strategicplanning.horsham.gov.uk/Regulation_19_Local_Plan/showUserAnswers?qid=9331459&amp;voteID=1190507", "View Response")</f>
        <v>View Response</v>
      </c>
    </row>
    <row r="482" spans="1:6" x14ac:dyDescent="0.35">
      <c r="A482">
        <v>1190508</v>
      </c>
      <c r="B482" t="s">
        <v>2213</v>
      </c>
      <c r="C482" t="s">
        <v>4</v>
      </c>
      <c r="D482" t="s">
        <v>4</v>
      </c>
      <c r="E482" s="3" t="s">
        <v>4</v>
      </c>
      <c r="F482" s="1" t="str">
        <f>HYPERLINK("https://strategicplanning.horsham.gov.uk/Regulation_19_Local_Plan/showUserAnswers?qid=9331459&amp;voteID=1190508", "View Response")</f>
        <v>View Response</v>
      </c>
    </row>
    <row r="483" spans="1:6" x14ac:dyDescent="0.35">
      <c r="A483">
        <v>1190509</v>
      </c>
      <c r="B483" t="s">
        <v>2212</v>
      </c>
      <c r="C483" t="s">
        <v>4</v>
      </c>
      <c r="D483" t="s">
        <v>4</v>
      </c>
      <c r="E483" s="3" t="s">
        <v>4</v>
      </c>
      <c r="F483" s="1" t="str">
        <f>HYPERLINK("https://strategicplanning.horsham.gov.uk/Regulation_19_Local_Plan/showUserAnswers?qid=9331459&amp;voteID=1190509", "View Response")</f>
        <v>View Response</v>
      </c>
    </row>
    <row r="484" spans="1:6" x14ac:dyDescent="0.35">
      <c r="A484">
        <v>1190510</v>
      </c>
      <c r="B484" t="s">
        <v>2208</v>
      </c>
      <c r="C484" t="s">
        <v>4</v>
      </c>
      <c r="D484" t="s">
        <v>4</v>
      </c>
      <c r="E484" s="3" t="s">
        <v>127</v>
      </c>
      <c r="F484" s="1" t="str">
        <f>HYPERLINK("https://strategicplanning.horsham.gov.uk/Regulation_19_Local_Plan/showUserAnswers?qid=9331459&amp;voteID=1190510", "View Response")</f>
        <v>View Response</v>
      </c>
    </row>
    <row r="485" spans="1:6" x14ac:dyDescent="0.35">
      <c r="A485">
        <v>1190512</v>
      </c>
      <c r="B485" t="s">
        <v>2212</v>
      </c>
      <c r="C485" t="s">
        <v>4</v>
      </c>
      <c r="D485" t="s">
        <v>4</v>
      </c>
      <c r="E485" s="3" t="s">
        <v>4</v>
      </c>
      <c r="F485" s="1" t="str">
        <f>HYPERLINK("https://strategicplanning.horsham.gov.uk/Regulation_19_Local_Plan/showUserAnswers?qid=9331459&amp;voteID=1190512", "View Response")</f>
        <v>View Response</v>
      </c>
    </row>
    <row r="486" spans="1:6" x14ac:dyDescent="0.35">
      <c r="A486">
        <v>1190513</v>
      </c>
      <c r="B486" t="s">
        <v>2212</v>
      </c>
      <c r="C486" t="s">
        <v>4</v>
      </c>
      <c r="D486" t="s">
        <v>4</v>
      </c>
      <c r="E486" s="3" t="s">
        <v>4</v>
      </c>
      <c r="F486" s="1" t="str">
        <f>HYPERLINK("https://strategicplanning.horsham.gov.uk/Regulation_19_Local_Plan/showUserAnswers?qid=9331459&amp;voteID=1190513", "View Response")</f>
        <v>View Response</v>
      </c>
    </row>
    <row r="487" spans="1:6" x14ac:dyDescent="0.35">
      <c r="A487">
        <v>1190514</v>
      </c>
      <c r="B487" t="s">
        <v>2208</v>
      </c>
      <c r="C487" t="s">
        <v>4</v>
      </c>
      <c r="D487" t="s">
        <v>4</v>
      </c>
      <c r="E487" s="3" t="s">
        <v>127</v>
      </c>
      <c r="F487" s="1" t="str">
        <f>HYPERLINK("https://strategicplanning.horsham.gov.uk/Regulation_19_Local_Plan/showUserAnswers?qid=9331459&amp;voteID=1190514", "View Response")</f>
        <v>View Response</v>
      </c>
    </row>
    <row r="488" spans="1:6" x14ac:dyDescent="0.35">
      <c r="A488">
        <v>1190515</v>
      </c>
      <c r="B488" t="s">
        <v>2212</v>
      </c>
      <c r="C488" t="s">
        <v>4</v>
      </c>
      <c r="D488" t="s">
        <v>4</v>
      </c>
      <c r="E488" s="3" t="s">
        <v>4</v>
      </c>
      <c r="F488" s="1" t="str">
        <f>HYPERLINK("https://strategicplanning.horsham.gov.uk/Regulation_19_Local_Plan/showUserAnswers?qid=9331459&amp;voteID=1190515", "View Response")</f>
        <v>View Response</v>
      </c>
    </row>
    <row r="489" spans="1:6" x14ac:dyDescent="0.35">
      <c r="A489">
        <v>1190516</v>
      </c>
      <c r="B489" t="s">
        <v>2208</v>
      </c>
      <c r="C489" t="s">
        <v>4</v>
      </c>
      <c r="D489" t="s">
        <v>4</v>
      </c>
      <c r="E489" s="3" t="s">
        <v>127</v>
      </c>
      <c r="F489" s="1" t="str">
        <f>HYPERLINK("https://strategicplanning.horsham.gov.uk/Regulation_19_Local_Plan/showUserAnswers?qid=9331459&amp;voteID=1190516", "View Response")</f>
        <v>View Response</v>
      </c>
    </row>
    <row r="490" spans="1:6" x14ac:dyDescent="0.35">
      <c r="A490">
        <v>1190517</v>
      </c>
      <c r="B490" t="s">
        <v>2060</v>
      </c>
      <c r="C490" t="s">
        <v>4</v>
      </c>
      <c r="D490" t="s">
        <v>4</v>
      </c>
      <c r="E490" s="3" t="s">
        <v>4</v>
      </c>
      <c r="F490" s="1" t="str">
        <f>HYPERLINK("https://strategicplanning.horsham.gov.uk/Regulation_19_Local_Plan/showUserAnswers?qid=9331459&amp;voteID=1190517", "View Response")</f>
        <v>View Response</v>
      </c>
    </row>
    <row r="491" spans="1:6" x14ac:dyDescent="0.35">
      <c r="A491">
        <v>1190523</v>
      </c>
      <c r="B491" t="s">
        <v>2214</v>
      </c>
      <c r="C491" t="s">
        <v>4</v>
      </c>
      <c r="D491" t="s">
        <v>4</v>
      </c>
      <c r="E491" s="3" t="s">
        <v>127</v>
      </c>
      <c r="F491" s="1" t="str">
        <f>HYPERLINK("https://strategicplanning.horsham.gov.uk/Regulation_19_Local_Plan/showUserAnswers?qid=9331459&amp;voteID=1190523", "View Response")</f>
        <v>View Response</v>
      </c>
    </row>
    <row r="492" spans="1:6" x14ac:dyDescent="0.35">
      <c r="A492">
        <v>1190528</v>
      </c>
      <c r="B492" t="s">
        <v>2215</v>
      </c>
      <c r="C492" t="s">
        <v>525</v>
      </c>
      <c r="D492" t="s">
        <v>4</v>
      </c>
      <c r="E492" s="3" t="s">
        <v>4</v>
      </c>
      <c r="F492" s="1" t="str">
        <f>HYPERLINK("https://strategicplanning.horsham.gov.uk/Regulation_19_Local_Plan/showUserAnswers?qid=9331459&amp;voteID=1190528", "View Response")</f>
        <v>View Response</v>
      </c>
    </row>
    <row r="493" spans="1:6" x14ac:dyDescent="0.35">
      <c r="A493">
        <v>1190529</v>
      </c>
      <c r="B493" t="s">
        <v>2215</v>
      </c>
      <c r="C493" t="s">
        <v>525</v>
      </c>
      <c r="D493" t="s">
        <v>4</v>
      </c>
      <c r="E493" s="3" t="s">
        <v>4</v>
      </c>
      <c r="F493" s="1" t="str">
        <f>HYPERLINK("https://strategicplanning.horsham.gov.uk/Regulation_19_Local_Plan/showUserAnswers?qid=9331459&amp;voteID=1190529", "View Response")</f>
        <v>View Response</v>
      </c>
    </row>
    <row r="494" spans="1:6" x14ac:dyDescent="0.35">
      <c r="A494">
        <v>1190532</v>
      </c>
      <c r="B494" t="s">
        <v>2216</v>
      </c>
      <c r="C494" t="s">
        <v>4</v>
      </c>
      <c r="D494" t="s">
        <v>4</v>
      </c>
      <c r="E494" s="3" t="s">
        <v>4</v>
      </c>
      <c r="F494" s="1" t="str">
        <f>HYPERLINK("https://strategicplanning.horsham.gov.uk/Regulation_19_Local_Plan/showUserAnswers?qid=9331459&amp;voteID=1190532", "View Response")</f>
        <v>View Response</v>
      </c>
    </row>
    <row r="495" spans="1:6" x14ac:dyDescent="0.35">
      <c r="A495">
        <v>1190535</v>
      </c>
      <c r="B495" t="s">
        <v>2217</v>
      </c>
      <c r="C495" t="s">
        <v>4</v>
      </c>
      <c r="D495" t="s">
        <v>4</v>
      </c>
      <c r="E495" s="3" t="s">
        <v>4</v>
      </c>
      <c r="F495" s="1" t="str">
        <f>HYPERLINK("https://strategicplanning.horsham.gov.uk/Regulation_19_Local_Plan/showUserAnswers?qid=9331459&amp;voteID=1190535", "View Response")</f>
        <v>View Response</v>
      </c>
    </row>
    <row r="496" spans="1:6" x14ac:dyDescent="0.35">
      <c r="A496">
        <v>1190538</v>
      </c>
      <c r="B496" t="s">
        <v>2218</v>
      </c>
      <c r="C496" t="s">
        <v>4</v>
      </c>
      <c r="D496" t="s">
        <v>4</v>
      </c>
      <c r="E496" s="3" t="s">
        <v>4</v>
      </c>
      <c r="F496" s="1" t="str">
        <f>HYPERLINK("https://strategicplanning.horsham.gov.uk/Regulation_19_Local_Plan/showUserAnswers?qid=9331459&amp;voteID=1190538", "View Response")</f>
        <v>View Response</v>
      </c>
    </row>
    <row r="497" spans="1:6" x14ac:dyDescent="0.35">
      <c r="A497">
        <v>1190539</v>
      </c>
      <c r="B497" t="s">
        <v>2218</v>
      </c>
      <c r="C497" t="s">
        <v>4</v>
      </c>
      <c r="D497" t="s">
        <v>4</v>
      </c>
      <c r="E497" s="3" t="s">
        <v>4</v>
      </c>
      <c r="F497" s="1" t="str">
        <f>HYPERLINK("https://strategicplanning.horsham.gov.uk/Regulation_19_Local_Plan/showUserAnswers?qid=9331459&amp;voteID=1190539", "View Response")</f>
        <v>View Response</v>
      </c>
    </row>
    <row r="498" spans="1:6" x14ac:dyDescent="0.35">
      <c r="A498">
        <v>1190545</v>
      </c>
      <c r="B498" t="s">
        <v>2218</v>
      </c>
      <c r="C498" t="s">
        <v>4</v>
      </c>
      <c r="D498" t="s">
        <v>4</v>
      </c>
      <c r="E498" s="3" t="s">
        <v>4</v>
      </c>
      <c r="F498" s="1" t="str">
        <f>HYPERLINK("https://strategicplanning.horsham.gov.uk/Regulation_19_Local_Plan/showUserAnswers?qid=9331459&amp;voteID=1190545", "View Response")</f>
        <v>View Response</v>
      </c>
    </row>
    <row r="499" spans="1:6" x14ac:dyDescent="0.35">
      <c r="A499">
        <v>1190546</v>
      </c>
      <c r="B499" t="s">
        <v>1895</v>
      </c>
      <c r="C499" t="s">
        <v>20</v>
      </c>
      <c r="D499" t="s">
        <v>4</v>
      </c>
      <c r="E499" s="3" t="s">
        <v>4</v>
      </c>
      <c r="F499" s="1" t="str">
        <f>HYPERLINK("https://strategicplanning.horsham.gov.uk/Regulation_19_Local_Plan/showUserAnswers?qid=9331459&amp;voteID=1190546", "View Response")</f>
        <v>View Response</v>
      </c>
    </row>
    <row r="500" spans="1:6" x14ac:dyDescent="0.35">
      <c r="A500">
        <v>1190558</v>
      </c>
      <c r="B500" t="s">
        <v>2219</v>
      </c>
      <c r="C500" t="s">
        <v>4</v>
      </c>
      <c r="D500" t="s">
        <v>4</v>
      </c>
      <c r="E500" s="3" t="s">
        <v>4</v>
      </c>
      <c r="F500" s="1" t="str">
        <f>HYPERLINK("https://strategicplanning.horsham.gov.uk/Regulation_19_Local_Plan/showUserAnswers?qid=9331459&amp;voteID=1190558", "View Response")</f>
        <v>View Response</v>
      </c>
    </row>
    <row r="501" spans="1:6" x14ac:dyDescent="0.35">
      <c r="A501">
        <v>1190569</v>
      </c>
      <c r="B501" t="s">
        <v>2220</v>
      </c>
      <c r="C501" t="s">
        <v>4</v>
      </c>
      <c r="D501" t="s">
        <v>4</v>
      </c>
      <c r="E501" s="3" t="s">
        <v>4</v>
      </c>
      <c r="F501" s="1" t="str">
        <f>HYPERLINK("https://strategicplanning.horsham.gov.uk/Regulation_19_Local_Plan/showUserAnswers?qid=9331459&amp;voteID=1190569", "View Response")</f>
        <v>View Response</v>
      </c>
    </row>
    <row r="502" spans="1:6" x14ac:dyDescent="0.35">
      <c r="A502">
        <v>1190570</v>
      </c>
      <c r="B502" t="s">
        <v>2220</v>
      </c>
      <c r="C502" t="s">
        <v>4</v>
      </c>
      <c r="D502" t="s">
        <v>4</v>
      </c>
      <c r="E502" s="3" t="s">
        <v>4</v>
      </c>
      <c r="F502" s="1" t="str">
        <f>HYPERLINK("https://strategicplanning.horsham.gov.uk/Regulation_19_Local_Plan/showUserAnswers?qid=9331459&amp;voteID=1190570", "View Response")</f>
        <v>View Response</v>
      </c>
    </row>
    <row r="503" spans="1:6" x14ac:dyDescent="0.35">
      <c r="A503">
        <v>1190573</v>
      </c>
      <c r="B503" t="s">
        <v>2220</v>
      </c>
      <c r="C503" t="s">
        <v>4</v>
      </c>
      <c r="D503" t="s">
        <v>4</v>
      </c>
      <c r="E503" s="3" t="s">
        <v>127</v>
      </c>
      <c r="F503" s="1" t="str">
        <f>HYPERLINK("https://strategicplanning.horsham.gov.uk/Regulation_19_Local_Plan/showUserAnswers?qid=9331459&amp;voteID=1190573", "View Response")</f>
        <v>View Response</v>
      </c>
    </row>
    <row r="504" spans="1:6" x14ac:dyDescent="0.35">
      <c r="A504">
        <v>1190575</v>
      </c>
      <c r="B504" t="s">
        <v>2220</v>
      </c>
      <c r="C504" t="s">
        <v>4</v>
      </c>
      <c r="D504" t="s">
        <v>4</v>
      </c>
      <c r="E504" s="3" t="s">
        <v>4</v>
      </c>
      <c r="F504" s="1" t="str">
        <f>HYPERLINK("https://strategicplanning.horsham.gov.uk/Regulation_19_Local_Plan/showUserAnswers?qid=9331459&amp;voteID=1190575", "View Response")</f>
        <v>View Response</v>
      </c>
    </row>
    <row r="505" spans="1:6" x14ac:dyDescent="0.35">
      <c r="A505">
        <v>1190576</v>
      </c>
      <c r="B505" t="s">
        <v>2220</v>
      </c>
      <c r="C505" t="s">
        <v>4</v>
      </c>
      <c r="D505" t="s">
        <v>4</v>
      </c>
      <c r="E505" s="3" t="s">
        <v>4</v>
      </c>
      <c r="F505" s="1" t="str">
        <f>HYPERLINK("https://strategicplanning.horsham.gov.uk/Regulation_19_Local_Plan/showUserAnswers?qid=9331459&amp;voteID=1190576", "View Response")</f>
        <v>View Response</v>
      </c>
    </row>
    <row r="506" spans="1:6" x14ac:dyDescent="0.35">
      <c r="A506">
        <v>1190587</v>
      </c>
      <c r="B506" t="s">
        <v>2221</v>
      </c>
      <c r="C506" t="s">
        <v>4</v>
      </c>
      <c r="D506" t="s">
        <v>4</v>
      </c>
      <c r="E506" s="3" t="s">
        <v>4</v>
      </c>
      <c r="F506" s="1" t="str">
        <f>HYPERLINK("https://strategicplanning.horsham.gov.uk/Regulation_19_Local_Plan/showUserAnswers?qid=9331459&amp;voteID=1190587", "View Response")</f>
        <v>View Response</v>
      </c>
    </row>
    <row r="507" spans="1:6" x14ac:dyDescent="0.35">
      <c r="A507">
        <v>1190604</v>
      </c>
      <c r="B507" t="s">
        <v>2222</v>
      </c>
      <c r="D507" t="s">
        <v>4</v>
      </c>
      <c r="E507" s="3" t="s">
        <v>4</v>
      </c>
      <c r="F507" s="1" t="str">
        <f>HYPERLINK("https://strategicplanning.horsham.gov.uk/Regulation_19_Local_Plan/showUserAnswers?qid=9331459&amp;voteID=1190604", "View Response")</f>
        <v>View Response</v>
      </c>
    </row>
    <row r="508" spans="1:6" x14ac:dyDescent="0.35">
      <c r="A508">
        <v>1190610</v>
      </c>
      <c r="B508" t="s">
        <v>2076</v>
      </c>
      <c r="C508" t="s">
        <v>542</v>
      </c>
      <c r="D508" t="s">
        <v>4</v>
      </c>
      <c r="E508" s="3" t="s">
        <v>4</v>
      </c>
      <c r="F508" s="1" t="str">
        <f>HYPERLINK("https://strategicplanning.horsham.gov.uk/Regulation_19_Local_Plan/showUserAnswers?qid=9331459&amp;voteID=1190610", "View Response")</f>
        <v>View Response</v>
      </c>
    </row>
    <row r="509" spans="1:6" x14ac:dyDescent="0.35">
      <c r="A509">
        <v>1190611</v>
      </c>
      <c r="B509" t="s">
        <v>2223</v>
      </c>
      <c r="C509" t="s">
        <v>4</v>
      </c>
      <c r="D509" t="s">
        <v>4</v>
      </c>
      <c r="E509" s="3" t="s">
        <v>4</v>
      </c>
      <c r="F509" s="1" t="str">
        <f>HYPERLINK("https://strategicplanning.horsham.gov.uk/Regulation_19_Local_Plan/showUserAnswers?qid=9331459&amp;voteID=1190611", "View Response")</f>
        <v>View Response</v>
      </c>
    </row>
    <row r="510" spans="1:6" x14ac:dyDescent="0.35">
      <c r="A510">
        <v>1190614</v>
      </c>
      <c r="B510" t="s">
        <v>2224</v>
      </c>
      <c r="C510" t="s">
        <v>545</v>
      </c>
      <c r="D510" t="s">
        <v>4</v>
      </c>
      <c r="E510" s="3" t="s">
        <v>127</v>
      </c>
      <c r="F510" s="1" t="str">
        <f>HYPERLINK("https://strategicplanning.horsham.gov.uk/Regulation_19_Local_Plan/showUserAnswers?qid=9331459&amp;voteID=1190614", "View Response")</f>
        <v>View Response</v>
      </c>
    </row>
    <row r="511" spans="1:6" x14ac:dyDescent="0.35">
      <c r="A511">
        <v>1190625</v>
      </c>
      <c r="B511" t="s">
        <v>2225</v>
      </c>
      <c r="C511" t="s">
        <v>4</v>
      </c>
      <c r="D511" t="s">
        <v>304</v>
      </c>
      <c r="E511" s="3" t="s">
        <v>4</v>
      </c>
      <c r="F511" s="1" t="str">
        <f>HYPERLINK("https://strategicplanning.horsham.gov.uk/Regulation_19_Local_Plan/showUserAnswers?qid=9331459&amp;voteID=1190625", "View Response")</f>
        <v>View Response</v>
      </c>
    </row>
    <row r="512" spans="1:6" x14ac:dyDescent="0.35">
      <c r="A512">
        <v>1190626</v>
      </c>
      <c r="B512" t="s">
        <v>2225</v>
      </c>
      <c r="C512" t="s">
        <v>4</v>
      </c>
      <c r="D512" t="s">
        <v>304</v>
      </c>
      <c r="E512" s="3" t="s">
        <v>4</v>
      </c>
      <c r="F512" s="1" t="str">
        <f>HYPERLINK("https://strategicplanning.horsham.gov.uk/Regulation_19_Local_Plan/showUserAnswers?qid=9331459&amp;voteID=1190626", "View Response")</f>
        <v>View Response</v>
      </c>
    </row>
    <row r="513" spans="1:6" x14ac:dyDescent="0.35">
      <c r="A513">
        <v>1190634</v>
      </c>
      <c r="B513" t="s">
        <v>2225</v>
      </c>
      <c r="C513" t="s">
        <v>4</v>
      </c>
      <c r="D513" t="s">
        <v>304</v>
      </c>
      <c r="E513" s="3" t="s">
        <v>4</v>
      </c>
      <c r="F513" s="1" t="str">
        <f>HYPERLINK("https://strategicplanning.horsham.gov.uk/Regulation_19_Local_Plan/showUserAnswers?qid=9331459&amp;voteID=1190634", "View Response")</f>
        <v>View Response</v>
      </c>
    </row>
    <row r="514" spans="1:6" x14ac:dyDescent="0.35">
      <c r="A514">
        <v>1190636</v>
      </c>
      <c r="B514" t="s">
        <v>2225</v>
      </c>
      <c r="C514" t="s">
        <v>4</v>
      </c>
      <c r="D514" t="s">
        <v>304</v>
      </c>
      <c r="E514" s="3" t="s">
        <v>4</v>
      </c>
      <c r="F514" s="1" t="str">
        <f>HYPERLINK("https://strategicplanning.horsham.gov.uk/Regulation_19_Local_Plan/showUserAnswers?qid=9331459&amp;voteID=1190636", "View Response")</f>
        <v>View Response</v>
      </c>
    </row>
    <row r="515" spans="1:6" x14ac:dyDescent="0.35">
      <c r="A515">
        <v>1190638</v>
      </c>
      <c r="B515" t="s">
        <v>2225</v>
      </c>
      <c r="C515" t="s">
        <v>4</v>
      </c>
      <c r="D515" t="s">
        <v>304</v>
      </c>
      <c r="E515" s="3" t="s">
        <v>4</v>
      </c>
      <c r="F515" s="1" t="str">
        <f>HYPERLINK("https://strategicplanning.horsham.gov.uk/Regulation_19_Local_Plan/showUserAnswers?qid=9331459&amp;voteID=1190638", "View Response")</f>
        <v>View Response</v>
      </c>
    </row>
    <row r="516" spans="1:6" x14ac:dyDescent="0.35">
      <c r="A516">
        <v>1190644</v>
      </c>
      <c r="B516" t="s">
        <v>2225</v>
      </c>
      <c r="C516" t="s">
        <v>4</v>
      </c>
      <c r="D516" t="s">
        <v>304</v>
      </c>
      <c r="E516" s="3" t="s">
        <v>4</v>
      </c>
      <c r="F516" s="1" t="str">
        <f>HYPERLINK("https://strategicplanning.horsham.gov.uk/Regulation_19_Local_Plan/showUserAnswers?qid=9331459&amp;voteID=1190644", "View Response")</f>
        <v>View Response</v>
      </c>
    </row>
    <row r="517" spans="1:6" x14ac:dyDescent="0.35">
      <c r="A517">
        <v>1190653</v>
      </c>
      <c r="B517" t="s">
        <v>2224</v>
      </c>
      <c r="C517" t="s">
        <v>545</v>
      </c>
      <c r="D517" t="s">
        <v>4</v>
      </c>
      <c r="E517" s="3" t="s">
        <v>127</v>
      </c>
      <c r="F517" s="1" t="str">
        <f>HYPERLINK("https://strategicplanning.horsham.gov.uk/Regulation_19_Local_Plan/showUserAnswers?qid=9331459&amp;voteID=1190653", "View Response")</f>
        <v>View Response</v>
      </c>
    </row>
    <row r="518" spans="1:6" x14ac:dyDescent="0.35">
      <c r="A518">
        <v>1190655</v>
      </c>
      <c r="B518" t="s">
        <v>2159</v>
      </c>
      <c r="C518" t="s">
        <v>4</v>
      </c>
      <c r="D518" t="s">
        <v>4</v>
      </c>
      <c r="E518" s="3" t="s">
        <v>127</v>
      </c>
      <c r="F518" s="1" t="str">
        <f>HYPERLINK("https://strategicplanning.horsham.gov.uk/Regulation_19_Local_Plan/showUserAnswers?qid=9331459&amp;voteID=1190655", "View Response")</f>
        <v>View Response</v>
      </c>
    </row>
    <row r="519" spans="1:6" x14ac:dyDescent="0.35">
      <c r="A519">
        <v>1190659</v>
      </c>
      <c r="B519" t="s">
        <v>2226</v>
      </c>
      <c r="C519" t="s">
        <v>4</v>
      </c>
      <c r="D519" t="s">
        <v>4</v>
      </c>
      <c r="E519" s="3" t="s">
        <v>4</v>
      </c>
      <c r="F519" s="1" t="str">
        <f>HYPERLINK("https://strategicplanning.horsham.gov.uk/Regulation_19_Local_Plan/showUserAnswers?qid=9331459&amp;voteID=1190659", "View Response")</f>
        <v>View Response</v>
      </c>
    </row>
    <row r="520" spans="1:6" x14ac:dyDescent="0.35">
      <c r="A520">
        <v>1190674</v>
      </c>
      <c r="B520" t="s">
        <v>2227</v>
      </c>
      <c r="C520" t="s">
        <v>4</v>
      </c>
      <c r="D520" t="s">
        <v>4</v>
      </c>
      <c r="E520" s="3" t="s">
        <v>127</v>
      </c>
      <c r="F520" s="1" t="str">
        <f>HYPERLINK("https://strategicplanning.horsham.gov.uk/Regulation_19_Local_Plan/showUserAnswers?qid=9331459&amp;voteID=1190674", "View Response")</f>
        <v>View Response</v>
      </c>
    </row>
    <row r="521" spans="1:6" x14ac:dyDescent="0.35">
      <c r="A521">
        <v>1190676</v>
      </c>
      <c r="B521" t="s">
        <v>2228</v>
      </c>
      <c r="C521" t="s">
        <v>4</v>
      </c>
      <c r="D521" t="s">
        <v>4</v>
      </c>
      <c r="E521" s="3" t="s">
        <v>4</v>
      </c>
      <c r="F521" s="1" t="str">
        <f>HYPERLINK("https://strategicplanning.horsham.gov.uk/Regulation_19_Local_Plan/showUserAnswers?qid=9331459&amp;voteID=1190676", "View Response")</f>
        <v>View Response</v>
      </c>
    </row>
    <row r="522" spans="1:6" x14ac:dyDescent="0.35">
      <c r="A522">
        <v>1190708</v>
      </c>
      <c r="B522" t="s">
        <v>2159</v>
      </c>
      <c r="C522" t="s">
        <v>4</v>
      </c>
      <c r="D522" t="s">
        <v>4</v>
      </c>
      <c r="E522" s="3" t="s">
        <v>127</v>
      </c>
      <c r="F522" s="1" t="str">
        <f>HYPERLINK("https://strategicplanning.horsham.gov.uk/Regulation_19_Local_Plan/showUserAnswers?qid=9331459&amp;voteID=1190708", "View Response")</f>
        <v>View Response</v>
      </c>
    </row>
    <row r="523" spans="1:6" x14ac:dyDescent="0.35">
      <c r="A523">
        <v>1190737</v>
      </c>
      <c r="B523" t="s">
        <v>2229</v>
      </c>
      <c r="C523" t="s">
        <v>4</v>
      </c>
      <c r="D523" t="s">
        <v>4</v>
      </c>
      <c r="E523" s="3" t="s">
        <v>4</v>
      </c>
      <c r="F523" s="1" t="str">
        <f>HYPERLINK("https://strategicplanning.horsham.gov.uk/Regulation_19_Local_Plan/showUserAnswers?qid=9331459&amp;voteID=1190737", "View Response")</f>
        <v>View Response</v>
      </c>
    </row>
    <row r="524" spans="1:6" x14ac:dyDescent="0.35">
      <c r="A524">
        <v>1190744</v>
      </c>
      <c r="B524" t="s">
        <v>2159</v>
      </c>
      <c r="C524" t="s">
        <v>4</v>
      </c>
      <c r="D524" t="s">
        <v>4</v>
      </c>
      <c r="E524" s="3" t="s">
        <v>127</v>
      </c>
      <c r="F524" s="1" t="str">
        <f>HYPERLINK("https://strategicplanning.horsham.gov.uk/Regulation_19_Local_Plan/showUserAnswers?qid=9331459&amp;voteID=1190744", "View Response")</f>
        <v>View Response</v>
      </c>
    </row>
    <row r="525" spans="1:6" x14ac:dyDescent="0.35">
      <c r="A525">
        <v>1190752</v>
      </c>
      <c r="B525" t="s">
        <v>2230</v>
      </c>
      <c r="C525" t="s">
        <v>561</v>
      </c>
      <c r="D525" t="s">
        <v>507</v>
      </c>
      <c r="E525" s="3" t="s">
        <v>4</v>
      </c>
      <c r="F525" s="1" t="str">
        <f>HYPERLINK("https://strategicplanning.horsham.gov.uk/Regulation_19_Local_Plan/showUserAnswers?qid=9331459&amp;voteID=1190752", "View Response")</f>
        <v>View Response</v>
      </c>
    </row>
    <row r="526" spans="1:6" x14ac:dyDescent="0.35">
      <c r="A526">
        <v>1190759</v>
      </c>
      <c r="B526" t="s">
        <v>2231</v>
      </c>
      <c r="C526" t="s">
        <v>4</v>
      </c>
      <c r="D526" t="s">
        <v>4</v>
      </c>
      <c r="E526" s="3" t="s">
        <v>4</v>
      </c>
      <c r="F526" s="1" t="str">
        <f>HYPERLINK("https://strategicplanning.horsham.gov.uk/Regulation_19_Local_Plan/showUserAnswers?qid=9331459&amp;voteID=1190759", "View Response")</f>
        <v>View Response</v>
      </c>
    </row>
    <row r="527" spans="1:6" x14ac:dyDescent="0.35">
      <c r="A527">
        <v>1190764</v>
      </c>
      <c r="B527" t="s">
        <v>2232</v>
      </c>
      <c r="C527" t="s">
        <v>4</v>
      </c>
      <c r="D527" t="s">
        <v>4</v>
      </c>
      <c r="E527" s="3" t="s">
        <v>4</v>
      </c>
      <c r="F527" s="1" t="str">
        <f>HYPERLINK("https://strategicplanning.horsham.gov.uk/Regulation_19_Local_Plan/showUserAnswers?qid=9331459&amp;voteID=1190764", "View Response")</f>
        <v>View Response</v>
      </c>
    </row>
    <row r="528" spans="1:6" x14ac:dyDescent="0.35">
      <c r="A528">
        <v>1190765</v>
      </c>
      <c r="B528" t="s">
        <v>2233</v>
      </c>
      <c r="C528" t="s">
        <v>4</v>
      </c>
      <c r="D528" t="s">
        <v>4</v>
      </c>
      <c r="E528" s="3" t="s">
        <v>4</v>
      </c>
      <c r="F528" s="1" t="str">
        <f>HYPERLINK("https://strategicplanning.horsham.gov.uk/Regulation_19_Local_Plan/showUserAnswers?qid=9331459&amp;voteID=1190765", "View Response")</f>
        <v>View Response</v>
      </c>
    </row>
    <row r="529" spans="1:6" x14ac:dyDescent="0.35">
      <c r="A529">
        <v>1190774</v>
      </c>
      <c r="B529" t="s">
        <v>2234</v>
      </c>
      <c r="C529" t="s">
        <v>4</v>
      </c>
      <c r="D529" t="s">
        <v>4</v>
      </c>
      <c r="E529" s="3" t="s">
        <v>4</v>
      </c>
      <c r="F529" s="1" t="str">
        <f>HYPERLINK("https://strategicplanning.horsham.gov.uk/Regulation_19_Local_Plan/showUserAnswers?qid=9331459&amp;voteID=1190774", "View Response")</f>
        <v>View Response</v>
      </c>
    </row>
    <row r="530" spans="1:6" x14ac:dyDescent="0.35">
      <c r="A530">
        <v>1190775</v>
      </c>
      <c r="B530" t="s">
        <v>2235</v>
      </c>
      <c r="C530" t="s">
        <v>567</v>
      </c>
      <c r="D530" t="s">
        <v>568</v>
      </c>
      <c r="E530" s="3" t="s">
        <v>4</v>
      </c>
      <c r="F530" s="1" t="str">
        <f>HYPERLINK("https://strategicplanning.horsham.gov.uk/Regulation_19_Local_Plan/showUserAnswers?qid=9331459&amp;voteID=1190775", "View Response")</f>
        <v>View Response</v>
      </c>
    </row>
    <row r="531" spans="1:6" x14ac:dyDescent="0.35">
      <c r="A531">
        <v>1190776</v>
      </c>
      <c r="B531" t="s">
        <v>2235</v>
      </c>
      <c r="C531" t="s">
        <v>567</v>
      </c>
      <c r="D531" t="s">
        <v>568</v>
      </c>
      <c r="E531" s="3" t="s">
        <v>4</v>
      </c>
      <c r="F531" s="1" t="str">
        <f>HYPERLINK("https://strategicplanning.horsham.gov.uk/Regulation_19_Local_Plan/showUserAnswers?qid=9331459&amp;voteID=1190776", "View Response")</f>
        <v>View Response</v>
      </c>
    </row>
    <row r="532" spans="1:6" x14ac:dyDescent="0.35">
      <c r="A532">
        <v>1190783</v>
      </c>
      <c r="B532" t="s">
        <v>2235</v>
      </c>
      <c r="C532" t="s">
        <v>567</v>
      </c>
      <c r="D532" t="s">
        <v>568</v>
      </c>
      <c r="E532" s="3" t="s">
        <v>4</v>
      </c>
      <c r="F532" s="1" t="str">
        <f>HYPERLINK("https://strategicplanning.horsham.gov.uk/Regulation_19_Local_Plan/showUserAnswers?qid=9331459&amp;voteID=1190783", "View Response")</f>
        <v>View Response</v>
      </c>
    </row>
    <row r="533" spans="1:6" x14ac:dyDescent="0.35">
      <c r="A533">
        <v>1190784</v>
      </c>
      <c r="B533" t="s">
        <v>2236</v>
      </c>
      <c r="D533" t="s">
        <v>4</v>
      </c>
      <c r="E533" s="3" t="s">
        <v>4</v>
      </c>
      <c r="F533" s="1" t="str">
        <f>HYPERLINK("https://strategicplanning.horsham.gov.uk/Regulation_19_Local_Plan/showUserAnswers?qid=9331459&amp;voteID=1190784", "View Response")</f>
        <v>View Response</v>
      </c>
    </row>
    <row r="534" spans="1:6" x14ac:dyDescent="0.35">
      <c r="A534">
        <v>1190786</v>
      </c>
      <c r="B534" t="s">
        <v>2237</v>
      </c>
      <c r="C534" t="s">
        <v>4</v>
      </c>
      <c r="D534" t="s">
        <v>4</v>
      </c>
      <c r="E534" s="3" t="s">
        <v>4</v>
      </c>
      <c r="F534" s="1" t="str">
        <f>HYPERLINK("https://strategicplanning.horsham.gov.uk/Regulation_19_Local_Plan/showUserAnswers?qid=9331459&amp;voteID=1190786", "View Response")</f>
        <v>View Response</v>
      </c>
    </row>
    <row r="535" spans="1:6" x14ac:dyDescent="0.35">
      <c r="A535">
        <v>1190788</v>
      </c>
      <c r="B535" t="s">
        <v>2235</v>
      </c>
      <c r="C535" t="s">
        <v>567</v>
      </c>
      <c r="D535" t="s">
        <v>568</v>
      </c>
      <c r="E535" s="3" t="s">
        <v>4</v>
      </c>
      <c r="F535" s="1" t="str">
        <f>HYPERLINK("https://strategicplanning.horsham.gov.uk/Regulation_19_Local_Plan/showUserAnswers?qid=9331459&amp;voteID=1190788", "View Response")</f>
        <v>View Response</v>
      </c>
    </row>
    <row r="536" spans="1:6" x14ac:dyDescent="0.35">
      <c r="A536">
        <v>1190790</v>
      </c>
      <c r="B536" t="s">
        <v>2238</v>
      </c>
      <c r="C536" t="s">
        <v>575</v>
      </c>
      <c r="D536" t="s">
        <v>4</v>
      </c>
      <c r="E536" s="3" t="s">
        <v>127</v>
      </c>
      <c r="F536" s="1" t="str">
        <f>HYPERLINK("https://strategicplanning.horsham.gov.uk/Regulation_19_Local_Plan/showUserAnswers?qid=9331459&amp;voteID=1190790", "View Response")</f>
        <v>View Response</v>
      </c>
    </row>
    <row r="537" spans="1:6" x14ac:dyDescent="0.35">
      <c r="A537">
        <v>1190798</v>
      </c>
      <c r="B537" t="s">
        <v>2239</v>
      </c>
      <c r="C537" t="s">
        <v>4</v>
      </c>
      <c r="D537" t="s">
        <v>4</v>
      </c>
      <c r="E537" s="3" t="s">
        <v>4</v>
      </c>
      <c r="F537" s="1" t="str">
        <f>HYPERLINK("https://strategicplanning.horsham.gov.uk/Regulation_19_Local_Plan/showUserAnswers?qid=9331459&amp;voteID=1190798", "View Response")</f>
        <v>View Response</v>
      </c>
    </row>
    <row r="538" spans="1:6" x14ac:dyDescent="0.35">
      <c r="A538">
        <v>1190799</v>
      </c>
      <c r="B538" t="s">
        <v>2238</v>
      </c>
      <c r="C538" t="s">
        <v>575</v>
      </c>
      <c r="D538" t="s">
        <v>4</v>
      </c>
      <c r="E538" s="3" t="s">
        <v>127</v>
      </c>
      <c r="F538" s="1" t="str">
        <f>HYPERLINK("https://strategicplanning.horsham.gov.uk/Regulation_19_Local_Plan/showUserAnswers?qid=9331459&amp;voteID=1190799", "View Response")</f>
        <v>View Response</v>
      </c>
    </row>
    <row r="539" spans="1:6" x14ac:dyDescent="0.35">
      <c r="A539">
        <v>1190807</v>
      </c>
      <c r="B539" t="s">
        <v>2224</v>
      </c>
      <c r="C539" t="s">
        <v>545</v>
      </c>
      <c r="D539" t="s">
        <v>4</v>
      </c>
      <c r="E539" s="3" t="s">
        <v>127</v>
      </c>
      <c r="F539" s="1" t="str">
        <f>HYPERLINK("https://strategicplanning.horsham.gov.uk/Regulation_19_Local_Plan/showUserAnswers?qid=9331459&amp;voteID=1190807", "View Response")</f>
        <v>View Response</v>
      </c>
    </row>
    <row r="540" spans="1:6" x14ac:dyDescent="0.35">
      <c r="A540">
        <v>1190810</v>
      </c>
      <c r="B540" t="s">
        <v>2235</v>
      </c>
      <c r="C540" t="s">
        <v>567</v>
      </c>
      <c r="D540" t="s">
        <v>568</v>
      </c>
      <c r="E540" s="3" t="s">
        <v>4</v>
      </c>
      <c r="F540" s="1" t="str">
        <f>HYPERLINK("https://strategicplanning.horsham.gov.uk/Regulation_19_Local_Plan/showUserAnswers?qid=9331459&amp;voteID=1190810", "View Response")</f>
        <v>View Response</v>
      </c>
    </row>
    <row r="541" spans="1:6" x14ac:dyDescent="0.35">
      <c r="A541">
        <v>1190830</v>
      </c>
      <c r="B541" t="s">
        <v>2240</v>
      </c>
      <c r="C541" t="s">
        <v>4</v>
      </c>
      <c r="D541" t="s">
        <v>4</v>
      </c>
      <c r="E541" s="3" t="s">
        <v>4</v>
      </c>
      <c r="F541" s="1" t="str">
        <f>HYPERLINK("https://strategicplanning.horsham.gov.uk/Regulation_19_Local_Plan/showUserAnswers?qid=9331459&amp;voteID=1190830", "View Response")</f>
        <v>View Response</v>
      </c>
    </row>
    <row r="542" spans="1:6" x14ac:dyDescent="0.35">
      <c r="A542">
        <v>1190832</v>
      </c>
      <c r="B542" t="s">
        <v>1885</v>
      </c>
      <c r="C542" t="s">
        <v>4</v>
      </c>
      <c r="D542" t="s">
        <v>4</v>
      </c>
      <c r="E542" s="3" t="s">
        <v>4</v>
      </c>
      <c r="F542" s="1" t="str">
        <f>HYPERLINK("https://strategicplanning.horsham.gov.uk/Regulation_19_Local_Plan/showUserAnswers?qid=9331459&amp;voteID=1190832", "View Response")</f>
        <v>View Response</v>
      </c>
    </row>
    <row r="543" spans="1:6" x14ac:dyDescent="0.35">
      <c r="A543">
        <v>1190833</v>
      </c>
      <c r="B543" t="s">
        <v>2232</v>
      </c>
      <c r="C543" t="s">
        <v>4</v>
      </c>
      <c r="D543" t="s">
        <v>4</v>
      </c>
      <c r="E543" s="3" t="s">
        <v>4</v>
      </c>
      <c r="F543" s="1" t="str">
        <f>HYPERLINK("https://strategicplanning.horsham.gov.uk/Regulation_19_Local_Plan/showUserAnswers?qid=9331459&amp;voteID=1190833", "View Response")</f>
        <v>View Response</v>
      </c>
    </row>
    <row r="544" spans="1:6" x14ac:dyDescent="0.35">
      <c r="A544">
        <v>1190840</v>
      </c>
      <c r="B544" t="s">
        <v>2241</v>
      </c>
      <c r="C544" t="s">
        <v>4</v>
      </c>
      <c r="D544" t="s">
        <v>4</v>
      </c>
      <c r="E544" s="3" t="s">
        <v>4</v>
      </c>
      <c r="F544" s="1" t="str">
        <f>HYPERLINK("https://strategicplanning.horsham.gov.uk/Regulation_19_Local_Plan/showUserAnswers?qid=9331459&amp;voteID=1190840", "View Response")</f>
        <v>View Response</v>
      </c>
    </row>
    <row r="545" spans="1:6" x14ac:dyDescent="0.35">
      <c r="A545">
        <v>1190842</v>
      </c>
      <c r="B545" t="s">
        <v>2242</v>
      </c>
      <c r="C545" t="s">
        <v>4</v>
      </c>
      <c r="D545" t="s">
        <v>4</v>
      </c>
      <c r="E545" s="3" t="s">
        <v>4</v>
      </c>
      <c r="F545" s="1" t="str">
        <f>HYPERLINK("https://strategicplanning.horsham.gov.uk/Regulation_19_Local_Plan/showUserAnswers?qid=9331459&amp;voteID=1190842", "View Response")</f>
        <v>View Response</v>
      </c>
    </row>
    <row r="546" spans="1:6" x14ac:dyDescent="0.35">
      <c r="A546">
        <v>1190849</v>
      </c>
      <c r="B546" t="s">
        <v>2243</v>
      </c>
      <c r="C546" t="s">
        <v>4</v>
      </c>
      <c r="D546" t="s">
        <v>4</v>
      </c>
      <c r="E546" s="3" t="s">
        <v>4</v>
      </c>
      <c r="F546" s="1" t="str">
        <f>HYPERLINK("https://strategicplanning.horsham.gov.uk/Regulation_19_Local_Plan/showUserAnswers?qid=9331459&amp;voteID=1190849", "View Response")</f>
        <v>View Response</v>
      </c>
    </row>
    <row r="547" spans="1:6" x14ac:dyDescent="0.35">
      <c r="A547">
        <v>1190874</v>
      </c>
      <c r="B547" t="s">
        <v>2244</v>
      </c>
      <c r="C547" t="s">
        <v>4</v>
      </c>
      <c r="D547" t="s">
        <v>4</v>
      </c>
      <c r="E547" s="3" t="s">
        <v>4</v>
      </c>
      <c r="F547" s="1" t="str">
        <f>HYPERLINK("https://strategicplanning.horsham.gov.uk/Regulation_19_Local_Plan/showUserAnswers?qid=9331459&amp;voteID=1190874", "View Response")</f>
        <v>View Response</v>
      </c>
    </row>
    <row r="548" spans="1:6" x14ac:dyDescent="0.35">
      <c r="A548">
        <v>1190884</v>
      </c>
      <c r="B548" t="s">
        <v>2245</v>
      </c>
      <c r="C548" t="s">
        <v>4</v>
      </c>
      <c r="D548" t="s">
        <v>4</v>
      </c>
      <c r="E548" s="3" t="s">
        <v>4</v>
      </c>
      <c r="F548" s="1" t="str">
        <f>HYPERLINK("https://strategicplanning.horsham.gov.uk/Regulation_19_Local_Plan/showUserAnswers?qid=9331459&amp;voteID=1190884", "View Response")</f>
        <v>View Response</v>
      </c>
    </row>
    <row r="549" spans="1:6" x14ac:dyDescent="0.35">
      <c r="A549">
        <v>1190887</v>
      </c>
      <c r="B549" t="s">
        <v>2245</v>
      </c>
      <c r="C549" t="s">
        <v>4</v>
      </c>
      <c r="D549" t="s">
        <v>4</v>
      </c>
      <c r="E549" s="3" t="s">
        <v>4</v>
      </c>
      <c r="F549" s="1" t="str">
        <f>HYPERLINK("https://strategicplanning.horsham.gov.uk/Regulation_19_Local_Plan/showUserAnswers?qid=9331459&amp;voteID=1190887", "View Response")</f>
        <v>View Response</v>
      </c>
    </row>
    <row r="550" spans="1:6" x14ac:dyDescent="0.35">
      <c r="A550">
        <v>1190889</v>
      </c>
      <c r="B550" t="s">
        <v>2246</v>
      </c>
      <c r="C550" t="s">
        <v>590</v>
      </c>
      <c r="D550" t="s">
        <v>4</v>
      </c>
      <c r="E550" s="3" t="s">
        <v>4</v>
      </c>
      <c r="F550" s="1" t="str">
        <f>HYPERLINK("https://strategicplanning.horsham.gov.uk/Regulation_19_Local_Plan/showUserAnswers?qid=9331459&amp;voteID=1190889", "View Response")</f>
        <v>View Response</v>
      </c>
    </row>
    <row r="551" spans="1:6" x14ac:dyDescent="0.35">
      <c r="A551">
        <v>1190892</v>
      </c>
      <c r="B551" t="s">
        <v>2247</v>
      </c>
      <c r="C551" t="s">
        <v>4</v>
      </c>
      <c r="D551" t="s">
        <v>4</v>
      </c>
      <c r="E551" s="3" t="s">
        <v>4</v>
      </c>
      <c r="F551" s="1" t="str">
        <f>HYPERLINK("https://strategicplanning.horsham.gov.uk/Regulation_19_Local_Plan/showUserAnswers?qid=9331459&amp;voteID=1190892", "View Response")</f>
        <v>View Response</v>
      </c>
    </row>
    <row r="552" spans="1:6" x14ac:dyDescent="0.35">
      <c r="A552">
        <v>1190895</v>
      </c>
      <c r="B552" t="s">
        <v>2238</v>
      </c>
      <c r="C552" t="s">
        <v>575</v>
      </c>
      <c r="D552" t="s">
        <v>4</v>
      </c>
      <c r="E552" s="3" t="s">
        <v>127</v>
      </c>
      <c r="F552" s="1" t="str">
        <f>HYPERLINK("https://strategicplanning.horsham.gov.uk/Regulation_19_Local_Plan/showUserAnswers?qid=9331459&amp;voteID=1190895", "View Response")</f>
        <v>View Response</v>
      </c>
    </row>
    <row r="553" spans="1:6" x14ac:dyDescent="0.35">
      <c r="A553">
        <v>1190897</v>
      </c>
      <c r="B553" t="s">
        <v>2248</v>
      </c>
      <c r="C553" t="s">
        <v>4</v>
      </c>
      <c r="D553" t="s">
        <v>4</v>
      </c>
      <c r="E553" s="3" t="s">
        <v>4</v>
      </c>
      <c r="F553" s="1" t="str">
        <f>HYPERLINK("https://strategicplanning.horsham.gov.uk/Regulation_19_Local_Plan/showUserAnswers?qid=9331459&amp;voteID=1190897", "View Response")</f>
        <v>View Response</v>
      </c>
    </row>
    <row r="554" spans="1:6" x14ac:dyDescent="0.35">
      <c r="A554">
        <v>1190904</v>
      </c>
      <c r="B554" t="s">
        <v>2249</v>
      </c>
      <c r="C554" t="s">
        <v>4</v>
      </c>
      <c r="D554" t="s">
        <v>4</v>
      </c>
      <c r="E554" s="3" t="s">
        <v>4</v>
      </c>
      <c r="F554" s="1" t="str">
        <f>HYPERLINK("https://strategicplanning.horsham.gov.uk/Regulation_19_Local_Plan/showUserAnswers?qid=9331459&amp;voteID=1190904", "View Response")</f>
        <v>View Response</v>
      </c>
    </row>
    <row r="555" spans="1:6" x14ac:dyDescent="0.35">
      <c r="A555">
        <v>1190905</v>
      </c>
      <c r="B555" t="s">
        <v>2247</v>
      </c>
      <c r="C555" t="s">
        <v>4</v>
      </c>
      <c r="D555" t="s">
        <v>4</v>
      </c>
      <c r="E555" s="3" t="s">
        <v>4</v>
      </c>
      <c r="F555" s="1" t="str">
        <f>HYPERLINK("https://strategicplanning.horsham.gov.uk/Regulation_19_Local_Plan/showUserAnswers?qid=9331459&amp;voteID=1190905", "View Response")</f>
        <v>View Response</v>
      </c>
    </row>
    <row r="556" spans="1:6" x14ac:dyDescent="0.35">
      <c r="A556">
        <v>1190907</v>
      </c>
      <c r="B556" t="s">
        <v>2238</v>
      </c>
      <c r="C556" t="s">
        <v>575</v>
      </c>
      <c r="D556" t="s">
        <v>4</v>
      </c>
      <c r="E556" s="3" t="s">
        <v>127</v>
      </c>
      <c r="F556" s="1" t="str">
        <f>HYPERLINK("https://strategicplanning.horsham.gov.uk/Regulation_19_Local_Plan/showUserAnswers?qid=9331459&amp;voteID=1190907", "View Response")</f>
        <v>View Response</v>
      </c>
    </row>
    <row r="557" spans="1:6" x14ac:dyDescent="0.35">
      <c r="A557">
        <v>1190911</v>
      </c>
      <c r="B557" t="s">
        <v>2224</v>
      </c>
      <c r="C557" t="s">
        <v>545</v>
      </c>
      <c r="D557" t="s">
        <v>4</v>
      </c>
      <c r="E557" s="3" t="s">
        <v>127</v>
      </c>
      <c r="F557" s="1" t="str">
        <f>HYPERLINK("https://strategicplanning.horsham.gov.uk/Regulation_19_Local_Plan/showUserAnswers?qid=9331459&amp;voteID=1190911", "View Response")</f>
        <v>View Response</v>
      </c>
    </row>
    <row r="558" spans="1:6" x14ac:dyDescent="0.35">
      <c r="A558">
        <v>1190913</v>
      </c>
      <c r="B558" t="s">
        <v>2250</v>
      </c>
      <c r="C558" t="s">
        <v>4</v>
      </c>
      <c r="D558" t="s">
        <v>4</v>
      </c>
      <c r="E558" s="3" t="s">
        <v>4</v>
      </c>
      <c r="F558" s="1" t="str">
        <f>HYPERLINK("https://strategicplanning.horsham.gov.uk/Regulation_19_Local_Plan/showUserAnswers?qid=9331459&amp;voteID=1190913", "View Response")</f>
        <v>View Response</v>
      </c>
    </row>
    <row r="559" spans="1:6" x14ac:dyDescent="0.35">
      <c r="A559">
        <v>1190916</v>
      </c>
      <c r="B559" t="s">
        <v>2251</v>
      </c>
      <c r="D559" t="s">
        <v>4</v>
      </c>
      <c r="E559" s="3" t="s">
        <v>4</v>
      </c>
      <c r="F559" s="1" t="str">
        <f>HYPERLINK("https://strategicplanning.horsham.gov.uk/Regulation_19_Local_Plan/showUserAnswers?qid=9331459&amp;voteID=1190916", "View Response")</f>
        <v>View Response</v>
      </c>
    </row>
    <row r="560" spans="1:6" x14ac:dyDescent="0.35">
      <c r="A560">
        <v>1190919</v>
      </c>
      <c r="B560" t="s">
        <v>2252</v>
      </c>
      <c r="C560" t="s">
        <v>601</v>
      </c>
      <c r="D560" t="s">
        <v>4</v>
      </c>
      <c r="E560" s="3" t="s">
        <v>4</v>
      </c>
      <c r="F560" s="1" t="str">
        <f>HYPERLINK("https://strategicplanning.horsham.gov.uk/Regulation_19_Local_Plan/showUserAnswers?qid=9331459&amp;voteID=1190919", "View Response")</f>
        <v>View Response</v>
      </c>
    </row>
    <row r="561" spans="1:6" x14ac:dyDescent="0.35">
      <c r="A561">
        <v>1190923</v>
      </c>
      <c r="B561" t="s">
        <v>2253</v>
      </c>
      <c r="C561" t="s">
        <v>4</v>
      </c>
      <c r="D561" t="s">
        <v>4</v>
      </c>
      <c r="E561" s="3" t="s">
        <v>4</v>
      </c>
      <c r="F561" s="1" t="str">
        <f>HYPERLINK("https://strategicplanning.horsham.gov.uk/Regulation_19_Local_Plan/showUserAnswers?qid=9331459&amp;voteID=1190923", "View Response")</f>
        <v>View Response</v>
      </c>
    </row>
    <row r="562" spans="1:6" x14ac:dyDescent="0.35">
      <c r="A562">
        <v>1190926</v>
      </c>
      <c r="B562" t="s">
        <v>2254</v>
      </c>
      <c r="D562" t="s">
        <v>4</v>
      </c>
      <c r="E562" s="3" t="s">
        <v>4</v>
      </c>
      <c r="F562" s="1" t="str">
        <f>HYPERLINK("https://strategicplanning.horsham.gov.uk/Regulation_19_Local_Plan/showUserAnswers?qid=9331459&amp;voteID=1190926", "View Response")</f>
        <v>View Response</v>
      </c>
    </row>
    <row r="563" spans="1:6" x14ac:dyDescent="0.35">
      <c r="A563">
        <v>1190927</v>
      </c>
      <c r="B563" t="s">
        <v>2253</v>
      </c>
      <c r="C563" t="s">
        <v>4</v>
      </c>
      <c r="D563" t="s">
        <v>4</v>
      </c>
      <c r="E563" s="3" t="s">
        <v>4</v>
      </c>
      <c r="F563" s="1" t="str">
        <f>HYPERLINK("https://strategicplanning.horsham.gov.uk/Regulation_19_Local_Plan/showUserAnswers?qid=9331459&amp;voteID=1190927", "View Response")</f>
        <v>View Response</v>
      </c>
    </row>
    <row r="564" spans="1:6" x14ac:dyDescent="0.35">
      <c r="A564">
        <v>1190929</v>
      </c>
      <c r="B564" t="s">
        <v>2253</v>
      </c>
      <c r="C564" t="s">
        <v>4</v>
      </c>
      <c r="D564" t="s">
        <v>4</v>
      </c>
      <c r="E564" s="3" t="s">
        <v>4</v>
      </c>
      <c r="F564" s="1" t="str">
        <f>HYPERLINK("https://strategicplanning.horsham.gov.uk/Regulation_19_Local_Plan/showUserAnswers?qid=9331459&amp;voteID=1190929", "View Response")</f>
        <v>View Response</v>
      </c>
    </row>
    <row r="565" spans="1:6" x14ac:dyDescent="0.35">
      <c r="A565">
        <v>1190930</v>
      </c>
      <c r="B565" t="s">
        <v>2253</v>
      </c>
      <c r="C565" t="s">
        <v>4</v>
      </c>
      <c r="D565" t="s">
        <v>4</v>
      </c>
      <c r="E565" s="3" t="s">
        <v>4</v>
      </c>
      <c r="F565" s="1" t="str">
        <f>HYPERLINK("https://strategicplanning.horsham.gov.uk/Regulation_19_Local_Plan/showUserAnswers?qid=9331459&amp;voteID=1190930", "View Response")</f>
        <v>View Response</v>
      </c>
    </row>
    <row r="566" spans="1:6" x14ac:dyDescent="0.35">
      <c r="A566">
        <v>1190931</v>
      </c>
      <c r="B566" t="s">
        <v>2253</v>
      </c>
      <c r="C566" t="s">
        <v>4</v>
      </c>
      <c r="D566" t="s">
        <v>4</v>
      </c>
      <c r="E566" s="3" t="s">
        <v>4</v>
      </c>
      <c r="F566" s="1" t="str">
        <f>HYPERLINK("https://strategicplanning.horsham.gov.uk/Regulation_19_Local_Plan/showUserAnswers?qid=9331459&amp;voteID=1190931", "View Response")</f>
        <v>View Response</v>
      </c>
    </row>
    <row r="567" spans="1:6" x14ac:dyDescent="0.35">
      <c r="A567">
        <v>1190934</v>
      </c>
      <c r="B567" t="s">
        <v>2255</v>
      </c>
      <c r="C567" t="s">
        <v>4</v>
      </c>
      <c r="D567" t="s">
        <v>4</v>
      </c>
      <c r="E567" s="3" t="s">
        <v>4</v>
      </c>
      <c r="F567" s="1" t="str">
        <f>HYPERLINK("https://strategicplanning.horsham.gov.uk/Regulation_19_Local_Plan/showUserAnswers?qid=9331459&amp;voteID=1190934", "View Response")</f>
        <v>View Response</v>
      </c>
    </row>
    <row r="568" spans="1:6" x14ac:dyDescent="0.35">
      <c r="A568">
        <v>1190935</v>
      </c>
      <c r="B568" t="s">
        <v>2224</v>
      </c>
      <c r="C568" t="s">
        <v>545</v>
      </c>
      <c r="D568" t="s">
        <v>4</v>
      </c>
      <c r="E568" s="3" t="s">
        <v>127</v>
      </c>
      <c r="F568" s="1" t="str">
        <f>HYPERLINK("https://strategicplanning.horsham.gov.uk/Regulation_19_Local_Plan/showUserAnswers?qid=9331459&amp;voteID=1190935", "View Response")</f>
        <v>View Response</v>
      </c>
    </row>
    <row r="569" spans="1:6" x14ac:dyDescent="0.35">
      <c r="A569">
        <v>1190936</v>
      </c>
      <c r="B569" t="s">
        <v>2252</v>
      </c>
      <c r="C569" t="s">
        <v>601</v>
      </c>
      <c r="D569" t="s">
        <v>4</v>
      </c>
      <c r="E569" s="3" t="s">
        <v>4</v>
      </c>
      <c r="F569" s="1" t="str">
        <f>HYPERLINK("https://strategicplanning.horsham.gov.uk/Regulation_19_Local_Plan/showUserAnswers?qid=9331459&amp;voteID=1190936", "View Response")</f>
        <v>View Response</v>
      </c>
    </row>
    <row r="570" spans="1:6" x14ac:dyDescent="0.35">
      <c r="A570">
        <v>1190940</v>
      </c>
      <c r="B570" t="s">
        <v>2256</v>
      </c>
      <c r="C570" t="s">
        <v>4</v>
      </c>
      <c r="D570" t="s">
        <v>4</v>
      </c>
      <c r="E570" s="3" t="s">
        <v>4</v>
      </c>
      <c r="F570" s="1" t="str">
        <f>HYPERLINK("https://strategicplanning.horsham.gov.uk/Regulation_19_Local_Plan/showUserAnswers?qid=9331459&amp;voteID=1190940", "View Response")</f>
        <v>View Response</v>
      </c>
    </row>
    <row r="571" spans="1:6" x14ac:dyDescent="0.35">
      <c r="A571">
        <v>1190942</v>
      </c>
      <c r="B571" t="s">
        <v>2257</v>
      </c>
      <c r="C571" t="s">
        <v>4</v>
      </c>
      <c r="D571" t="s">
        <v>4</v>
      </c>
      <c r="E571" s="3" t="s">
        <v>4</v>
      </c>
      <c r="F571" s="1" t="str">
        <f>HYPERLINK("https://strategicplanning.horsham.gov.uk/Regulation_19_Local_Plan/showUserAnswers?qid=9331459&amp;voteID=1190942", "View Response")</f>
        <v>View Response</v>
      </c>
    </row>
    <row r="572" spans="1:6" x14ac:dyDescent="0.35">
      <c r="A572">
        <v>1190944</v>
      </c>
      <c r="B572" t="s">
        <v>2258</v>
      </c>
      <c r="C572" t="s">
        <v>4</v>
      </c>
      <c r="D572" t="s">
        <v>4</v>
      </c>
      <c r="E572" s="3" t="s">
        <v>4</v>
      </c>
      <c r="F572" s="1" t="str">
        <f>HYPERLINK("https://strategicplanning.horsham.gov.uk/Regulation_19_Local_Plan/showUserAnswers?qid=9331459&amp;voteID=1190944", "View Response")</f>
        <v>View Response</v>
      </c>
    </row>
    <row r="573" spans="1:6" x14ac:dyDescent="0.35">
      <c r="A573">
        <v>1190947</v>
      </c>
      <c r="B573" t="s">
        <v>2259</v>
      </c>
      <c r="C573" t="s">
        <v>4</v>
      </c>
      <c r="D573" t="s">
        <v>4</v>
      </c>
      <c r="E573" s="3" t="s">
        <v>127</v>
      </c>
      <c r="F573" s="1" t="str">
        <f>HYPERLINK("https://strategicplanning.horsham.gov.uk/Regulation_19_Local_Plan/showUserAnswers?qid=9331459&amp;voteID=1190947", "View Response")</f>
        <v>View Response</v>
      </c>
    </row>
    <row r="574" spans="1:6" x14ac:dyDescent="0.35">
      <c r="A574">
        <v>1190948</v>
      </c>
      <c r="B574" t="s">
        <v>2260</v>
      </c>
      <c r="C574" t="s">
        <v>4</v>
      </c>
      <c r="D574" t="s">
        <v>4</v>
      </c>
      <c r="E574" s="3" t="s">
        <v>4</v>
      </c>
      <c r="F574" s="1" t="str">
        <f>HYPERLINK("https://strategicplanning.horsham.gov.uk/Regulation_19_Local_Plan/showUserAnswers?qid=9331459&amp;voteID=1190948", "View Response")</f>
        <v>View Response</v>
      </c>
    </row>
    <row r="575" spans="1:6" x14ac:dyDescent="0.35">
      <c r="A575">
        <v>1190949</v>
      </c>
      <c r="B575" t="s">
        <v>2261</v>
      </c>
      <c r="C575" t="s">
        <v>617</v>
      </c>
      <c r="D575" t="s">
        <v>4</v>
      </c>
      <c r="E575" s="3" t="s">
        <v>4</v>
      </c>
      <c r="F575" s="1" t="str">
        <f>HYPERLINK("https://strategicplanning.horsham.gov.uk/Regulation_19_Local_Plan/showUserAnswers?qid=9331459&amp;voteID=1190949", "View Response")</f>
        <v>View Response</v>
      </c>
    </row>
    <row r="576" spans="1:6" x14ac:dyDescent="0.35">
      <c r="A576">
        <v>1190950</v>
      </c>
      <c r="B576" t="s">
        <v>2069</v>
      </c>
      <c r="C576" t="s">
        <v>274</v>
      </c>
      <c r="D576" t="s">
        <v>4</v>
      </c>
      <c r="E576" s="3" t="s">
        <v>4</v>
      </c>
      <c r="F576" s="1" t="str">
        <f>HYPERLINK("https://strategicplanning.horsham.gov.uk/Regulation_19_Local_Plan/showUserAnswers?qid=9331459&amp;voteID=1190950", "View Response")</f>
        <v>View Response</v>
      </c>
    </row>
    <row r="577" spans="1:6" x14ac:dyDescent="0.35">
      <c r="A577">
        <v>1190951</v>
      </c>
      <c r="B577" t="s">
        <v>2262</v>
      </c>
      <c r="C577" t="s">
        <v>4</v>
      </c>
      <c r="D577" t="s">
        <v>4</v>
      </c>
      <c r="E577" s="3" t="s">
        <v>4</v>
      </c>
      <c r="F577" s="1" t="str">
        <f>HYPERLINK("https://strategicplanning.horsham.gov.uk/Regulation_19_Local_Plan/showUserAnswers?qid=9331459&amp;voteID=1190951", "View Response")</f>
        <v>View Response</v>
      </c>
    </row>
    <row r="578" spans="1:6" x14ac:dyDescent="0.35">
      <c r="A578">
        <v>1190952</v>
      </c>
      <c r="B578" t="s">
        <v>2263</v>
      </c>
      <c r="C578" t="s">
        <v>4</v>
      </c>
      <c r="D578" t="s">
        <v>4</v>
      </c>
      <c r="E578" s="3" t="s">
        <v>4</v>
      </c>
      <c r="F578" s="1" t="str">
        <f>HYPERLINK("https://strategicplanning.horsham.gov.uk/Regulation_19_Local_Plan/showUserAnswers?qid=9331459&amp;voteID=1190952", "View Response")</f>
        <v>View Response</v>
      </c>
    </row>
    <row r="579" spans="1:6" x14ac:dyDescent="0.35">
      <c r="A579">
        <v>1190953</v>
      </c>
      <c r="B579" t="s">
        <v>2264</v>
      </c>
      <c r="C579" t="s">
        <v>4</v>
      </c>
      <c r="D579" t="s">
        <v>4</v>
      </c>
      <c r="E579" s="3" t="s">
        <v>4</v>
      </c>
      <c r="F579" s="1" t="str">
        <f>HYPERLINK("https://strategicplanning.horsham.gov.uk/Regulation_19_Local_Plan/showUserAnswers?qid=9331459&amp;voteID=1190953", "View Response")</f>
        <v>View Response</v>
      </c>
    </row>
    <row r="580" spans="1:6" x14ac:dyDescent="0.35">
      <c r="A580">
        <v>1190954</v>
      </c>
      <c r="B580" t="s">
        <v>2265</v>
      </c>
      <c r="C580" t="s">
        <v>4</v>
      </c>
      <c r="D580" t="s">
        <v>4</v>
      </c>
      <c r="E580" s="3" t="s">
        <v>4</v>
      </c>
      <c r="F580" s="1" t="str">
        <f>HYPERLINK("https://strategicplanning.horsham.gov.uk/Regulation_19_Local_Plan/showUserAnswers?qid=9331459&amp;voteID=1190954", "View Response")</f>
        <v>View Response</v>
      </c>
    </row>
    <row r="581" spans="1:6" x14ac:dyDescent="0.35">
      <c r="A581">
        <v>1190955</v>
      </c>
      <c r="B581" t="s">
        <v>2266</v>
      </c>
      <c r="C581" t="s">
        <v>4</v>
      </c>
      <c r="D581" t="s">
        <v>4</v>
      </c>
      <c r="E581" s="3" t="s">
        <v>4</v>
      </c>
      <c r="F581" s="1" t="str">
        <f>HYPERLINK("https://strategicplanning.horsham.gov.uk/Regulation_19_Local_Plan/showUserAnswers?qid=9331459&amp;voteID=1190955", "View Response")</f>
        <v>View Response</v>
      </c>
    </row>
    <row r="582" spans="1:6" x14ac:dyDescent="0.35">
      <c r="A582">
        <v>1190957</v>
      </c>
      <c r="B582" t="s">
        <v>2252</v>
      </c>
      <c r="C582" t="s">
        <v>601</v>
      </c>
      <c r="D582" t="s">
        <v>4</v>
      </c>
      <c r="E582" s="3" t="s">
        <v>4</v>
      </c>
      <c r="F582" s="1" t="str">
        <f>HYPERLINK("https://strategicplanning.horsham.gov.uk/Regulation_19_Local_Plan/showUserAnswers?qid=9331459&amp;voteID=1190957", "View Response")</f>
        <v>View Response</v>
      </c>
    </row>
    <row r="583" spans="1:6" x14ac:dyDescent="0.35">
      <c r="A583">
        <v>1190960</v>
      </c>
      <c r="B583" t="s">
        <v>2267</v>
      </c>
      <c r="C583" t="s">
        <v>4</v>
      </c>
      <c r="D583" t="s">
        <v>4</v>
      </c>
      <c r="E583" s="3" t="s">
        <v>4</v>
      </c>
      <c r="F583" s="1" t="str">
        <f>HYPERLINK("https://strategicplanning.horsham.gov.uk/Regulation_19_Local_Plan/showUserAnswers?qid=9331459&amp;voteID=1190960", "View Response")</f>
        <v>View Response</v>
      </c>
    </row>
    <row r="584" spans="1:6" x14ac:dyDescent="0.35">
      <c r="A584">
        <v>1190961</v>
      </c>
      <c r="B584" t="s">
        <v>2268</v>
      </c>
      <c r="C584" t="s">
        <v>4</v>
      </c>
      <c r="D584" t="s">
        <v>4</v>
      </c>
      <c r="E584" s="3" t="s">
        <v>4</v>
      </c>
      <c r="F584" s="1" t="str">
        <f>HYPERLINK("https://strategicplanning.horsham.gov.uk/Regulation_19_Local_Plan/showUserAnswers?qid=9331459&amp;voteID=1190961", "View Response")</f>
        <v>View Response</v>
      </c>
    </row>
    <row r="585" spans="1:6" x14ac:dyDescent="0.35">
      <c r="A585">
        <v>1190962</v>
      </c>
      <c r="B585" t="s">
        <v>2269</v>
      </c>
      <c r="C585" t="s">
        <v>4</v>
      </c>
      <c r="D585" t="s">
        <v>4</v>
      </c>
      <c r="E585" s="3" t="s">
        <v>4</v>
      </c>
      <c r="F585" s="1" t="str">
        <f>HYPERLINK("https://strategicplanning.horsham.gov.uk/Regulation_19_Local_Plan/showUserAnswers?qid=9331459&amp;voteID=1190962", "View Response")</f>
        <v>View Response</v>
      </c>
    </row>
    <row r="586" spans="1:6" x14ac:dyDescent="0.35">
      <c r="A586">
        <v>1190963</v>
      </c>
      <c r="B586" t="s">
        <v>2270</v>
      </c>
      <c r="C586" t="s">
        <v>4</v>
      </c>
      <c r="D586" t="s">
        <v>4</v>
      </c>
      <c r="E586" s="3" t="s">
        <v>127</v>
      </c>
      <c r="F586" s="1" t="str">
        <f>HYPERLINK("https://strategicplanning.horsham.gov.uk/Regulation_19_Local_Plan/showUserAnswers?qid=9331459&amp;voteID=1190963", "View Response")</f>
        <v>View Response</v>
      </c>
    </row>
    <row r="587" spans="1:6" x14ac:dyDescent="0.35">
      <c r="A587">
        <v>1190964</v>
      </c>
      <c r="B587" t="s">
        <v>2271</v>
      </c>
      <c r="C587" t="s">
        <v>4</v>
      </c>
      <c r="D587" t="s">
        <v>4</v>
      </c>
      <c r="E587" s="3" t="s">
        <v>4</v>
      </c>
      <c r="F587" s="1" t="str">
        <f>HYPERLINK("https://strategicplanning.horsham.gov.uk/Regulation_19_Local_Plan/showUserAnswers?qid=9331459&amp;voteID=1190964", "View Response")</f>
        <v>View Response</v>
      </c>
    </row>
    <row r="588" spans="1:6" x14ac:dyDescent="0.35">
      <c r="A588">
        <v>1190966</v>
      </c>
      <c r="B588" t="s">
        <v>2272</v>
      </c>
      <c r="C588" t="s">
        <v>4</v>
      </c>
      <c r="D588" t="s">
        <v>4</v>
      </c>
      <c r="E588" s="3" t="s">
        <v>4</v>
      </c>
      <c r="F588" s="1" t="str">
        <f>HYPERLINK("https://strategicplanning.horsham.gov.uk/Regulation_19_Local_Plan/showUserAnswers?qid=9331459&amp;voteID=1190966", "View Response")</f>
        <v>View Response</v>
      </c>
    </row>
    <row r="589" spans="1:6" x14ac:dyDescent="0.35">
      <c r="A589">
        <v>1190968</v>
      </c>
      <c r="B589" t="s">
        <v>2273</v>
      </c>
      <c r="C589" t="s">
        <v>4</v>
      </c>
      <c r="D589" t="s">
        <v>4</v>
      </c>
      <c r="E589" s="3" t="s">
        <v>127</v>
      </c>
      <c r="F589" s="1" t="str">
        <f>HYPERLINK("https://strategicplanning.horsham.gov.uk/Regulation_19_Local_Plan/showUserAnswers?qid=9331459&amp;voteID=1190968", "View Response")</f>
        <v>View Response</v>
      </c>
    </row>
    <row r="590" spans="1:6" x14ac:dyDescent="0.35">
      <c r="A590">
        <v>1190970</v>
      </c>
      <c r="B590" t="s">
        <v>2274</v>
      </c>
      <c r="D590" t="s">
        <v>4</v>
      </c>
      <c r="E590" s="3" t="s">
        <v>4</v>
      </c>
      <c r="F590" s="1" t="str">
        <f>HYPERLINK("https://strategicplanning.horsham.gov.uk/Regulation_19_Local_Plan/showUserAnswers?qid=9331459&amp;voteID=1190970", "View Response")</f>
        <v>View Response</v>
      </c>
    </row>
    <row r="591" spans="1:6" x14ac:dyDescent="0.35">
      <c r="A591">
        <v>1190971</v>
      </c>
      <c r="B591" t="s">
        <v>2275</v>
      </c>
      <c r="C591" t="s">
        <v>4</v>
      </c>
      <c r="D591" t="s">
        <v>4</v>
      </c>
      <c r="E591" s="3" t="s">
        <v>4</v>
      </c>
      <c r="F591" s="1" t="str">
        <f>HYPERLINK("https://strategicplanning.horsham.gov.uk/Regulation_19_Local_Plan/showUserAnswers?qid=9331459&amp;voteID=1190971", "View Response")</f>
        <v>View Response</v>
      </c>
    </row>
    <row r="592" spans="1:6" x14ac:dyDescent="0.35">
      <c r="A592">
        <v>1190973</v>
      </c>
      <c r="B592" t="s">
        <v>2276</v>
      </c>
      <c r="C592" t="s">
        <v>4</v>
      </c>
      <c r="D592" t="s">
        <v>4</v>
      </c>
      <c r="E592" s="3" t="s">
        <v>4</v>
      </c>
      <c r="F592" s="1" t="str">
        <f>HYPERLINK("https://strategicplanning.horsham.gov.uk/Regulation_19_Local_Plan/showUserAnswers?qid=9331459&amp;voteID=1190973", "View Response")</f>
        <v>View Response</v>
      </c>
    </row>
    <row r="593" spans="1:6" x14ac:dyDescent="0.35">
      <c r="A593">
        <v>1190974</v>
      </c>
      <c r="B593" t="s">
        <v>2277</v>
      </c>
      <c r="C593" t="s">
        <v>4</v>
      </c>
      <c r="D593" t="s">
        <v>4</v>
      </c>
      <c r="E593" s="3" t="s">
        <v>4</v>
      </c>
      <c r="F593" s="1" t="str">
        <f>HYPERLINK("https://strategicplanning.horsham.gov.uk/Regulation_19_Local_Plan/showUserAnswers?qid=9331459&amp;voteID=1190974", "View Response")</f>
        <v>View Response</v>
      </c>
    </row>
    <row r="594" spans="1:6" x14ac:dyDescent="0.35">
      <c r="A594">
        <v>1190975</v>
      </c>
      <c r="B594" t="s">
        <v>2259</v>
      </c>
      <c r="C594" t="s">
        <v>4</v>
      </c>
      <c r="D594" t="s">
        <v>4</v>
      </c>
      <c r="E594" s="3" t="s">
        <v>127</v>
      </c>
      <c r="F594" s="1" t="str">
        <f>HYPERLINK("https://strategicplanning.horsham.gov.uk/Regulation_19_Local_Plan/showUserAnswers?qid=9331459&amp;voteID=1190975", "View Response")</f>
        <v>View Response</v>
      </c>
    </row>
    <row r="595" spans="1:6" x14ac:dyDescent="0.35">
      <c r="A595">
        <v>1190976</v>
      </c>
      <c r="B595" t="s">
        <v>2278</v>
      </c>
      <c r="C595" t="s">
        <v>4</v>
      </c>
      <c r="D595" t="s">
        <v>4</v>
      </c>
      <c r="E595" s="3" t="s">
        <v>4</v>
      </c>
      <c r="F595" s="1" t="str">
        <f>HYPERLINK("https://strategicplanning.horsham.gov.uk/Regulation_19_Local_Plan/showUserAnswers?qid=9331459&amp;voteID=1190976", "View Response")</f>
        <v>View Response</v>
      </c>
    </row>
    <row r="596" spans="1:6" x14ac:dyDescent="0.35">
      <c r="A596">
        <v>1190977</v>
      </c>
      <c r="B596" t="s">
        <v>2279</v>
      </c>
      <c r="D596" t="s">
        <v>4</v>
      </c>
      <c r="E596" s="3" t="s">
        <v>4</v>
      </c>
      <c r="F596" s="1" t="str">
        <f>HYPERLINK("https://strategicplanning.horsham.gov.uk/Regulation_19_Local_Plan/showUserAnswers?qid=9331459&amp;voteID=1190977", "View Response")</f>
        <v>View Response</v>
      </c>
    </row>
    <row r="597" spans="1:6" x14ac:dyDescent="0.35">
      <c r="A597">
        <v>1190978</v>
      </c>
      <c r="B597" t="s">
        <v>2280</v>
      </c>
      <c r="C597" t="s">
        <v>4</v>
      </c>
      <c r="D597" t="s">
        <v>4</v>
      </c>
      <c r="E597" s="3" t="s">
        <v>4</v>
      </c>
      <c r="F597" s="1" t="str">
        <f>HYPERLINK("https://strategicplanning.horsham.gov.uk/Regulation_19_Local_Plan/showUserAnswers?qid=9331459&amp;voteID=1190978", "View Response")</f>
        <v>View Response</v>
      </c>
    </row>
    <row r="598" spans="1:6" x14ac:dyDescent="0.35">
      <c r="A598">
        <v>1190979</v>
      </c>
      <c r="B598" t="s">
        <v>2281</v>
      </c>
      <c r="C598" t="s">
        <v>4</v>
      </c>
      <c r="D598" t="s">
        <v>4</v>
      </c>
      <c r="E598" s="3" t="s">
        <v>127</v>
      </c>
      <c r="F598" s="1" t="str">
        <f>HYPERLINK("https://strategicplanning.horsham.gov.uk/Regulation_19_Local_Plan/showUserAnswers?qid=9331459&amp;voteID=1190979", "View Response")</f>
        <v>View Response</v>
      </c>
    </row>
    <row r="599" spans="1:6" x14ac:dyDescent="0.35">
      <c r="A599">
        <v>1190980</v>
      </c>
      <c r="B599" t="s">
        <v>2099</v>
      </c>
      <c r="D599" t="s">
        <v>4</v>
      </c>
      <c r="E599" s="3" t="s">
        <v>127</v>
      </c>
      <c r="F599" s="1" t="str">
        <f>HYPERLINK("https://strategicplanning.horsham.gov.uk/Regulation_19_Local_Plan/showUserAnswers?qid=9331459&amp;voteID=1190980", "View Response")</f>
        <v>View Response</v>
      </c>
    </row>
    <row r="600" spans="1:6" x14ac:dyDescent="0.35">
      <c r="A600">
        <v>1190981</v>
      </c>
      <c r="B600" t="s">
        <v>2282</v>
      </c>
      <c r="C600" t="s">
        <v>200</v>
      </c>
      <c r="D600" t="s">
        <v>4</v>
      </c>
      <c r="E600" s="3" t="s">
        <v>127</v>
      </c>
      <c r="F600" s="1" t="str">
        <f>HYPERLINK("https://strategicplanning.horsham.gov.uk/Regulation_19_Local_Plan/showUserAnswers?qid=9331459&amp;voteID=1190981", "View Response")</f>
        <v>View Response</v>
      </c>
    </row>
    <row r="601" spans="1:6" x14ac:dyDescent="0.35">
      <c r="A601">
        <v>1190984</v>
      </c>
      <c r="B601" t="s">
        <v>2283</v>
      </c>
      <c r="C601" t="s">
        <v>4</v>
      </c>
      <c r="D601" t="s">
        <v>4</v>
      </c>
      <c r="E601" s="3" t="s">
        <v>4</v>
      </c>
      <c r="F601" s="1" t="str">
        <f>HYPERLINK("https://strategicplanning.horsham.gov.uk/Regulation_19_Local_Plan/showUserAnswers?qid=9331459&amp;voteID=1190984", "View Response")</f>
        <v>View Response</v>
      </c>
    </row>
    <row r="602" spans="1:6" x14ac:dyDescent="0.35">
      <c r="A602">
        <v>1190991</v>
      </c>
      <c r="B602" t="s">
        <v>2284</v>
      </c>
      <c r="C602" t="s">
        <v>4</v>
      </c>
      <c r="D602" t="s">
        <v>4</v>
      </c>
      <c r="E602" s="3" t="s">
        <v>4</v>
      </c>
      <c r="F602" s="1" t="str">
        <f>HYPERLINK("https://strategicplanning.horsham.gov.uk/Regulation_19_Local_Plan/showUserAnswers?qid=9331459&amp;voteID=1190991", "View Response")</f>
        <v>View Response</v>
      </c>
    </row>
    <row r="603" spans="1:6" x14ac:dyDescent="0.35">
      <c r="A603">
        <v>1191006</v>
      </c>
      <c r="B603" t="s">
        <v>2224</v>
      </c>
      <c r="C603" t="s">
        <v>545</v>
      </c>
      <c r="D603" t="s">
        <v>4</v>
      </c>
      <c r="E603" s="3" t="s">
        <v>127</v>
      </c>
      <c r="F603" s="1" t="str">
        <f>HYPERLINK("https://strategicplanning.horsham.gov.uk/Regulation_19_Local_Plan/showUserAnswers?qid=9331459&amp;voteID=1191006", "View Response")</f>
        <v>View Response</v>
      </c>
    </row>
    <row r="604" spans="1:6" x14ac:dyDescent="0.35">
      <c r="A604">
        <v>1191009</v>
      </c>
      <c r="B604" t="s">
        <v>2285</v>
      </c>
      <c r="D604" t="s">
        <v>4</v>
      </c>
      <c r="E604" s="3" t="s">
        <v>4</v>
      </c>
      <c r="F604" s="1" t="str">
        <f>HYPERLINK("https://strategicplanning.horsham.gov.uk/Regulation_19_Local_Plan/showUserAnswers?qid=9331459&amp;voteID=1191009", "View Response")</f>
        <v>View Response</v>
      </c>
    </row>
    <row r="605" spans="1:6" x14ac:dyDescent="0.35">
      <c r="A605">
        <v>1191014</v>
      </c>
      <c r="B605" t="s">
        <v>2286</v>
      </c>
      <c r="C605" t="s">
        <v>648</v>
      </c>
      <c r="D605" t="s">
        <v>4</v>
      </c>
      <c r="E605" s="3" t="s">
        <v>127</v>
      </c>
      <c r="F605" s="1" t="str">
        <f>HYPERLINK("https://strategicplanning.horsham.gov.uk/Regulation_19_Local_Plan/showUserAnswers?qid=9331459&amp;voteID=1191014", "View Response")</f>
        <v>View Response</v>
      </c>
    </row>
    <row r="606" spans="1:6" x14ac:dyDescent="0.35">
      <c r="A606">
        <v>1191015</v>
      </c>
      <c r="B606" t="s">
        <v>2287</v>
      </c>
      <c r="C606" t="s">
        <v>650</v>
      </c>
      <c r="D606" t="s">
        <v>4</v>
      </c>
      <c r="E606" s="3" t="s">
        <v>4</v>
      </c>
      <c r="F606" s="1" t="str">
        <f>HYPERLINK("https://strategicplanning.horsham.gov.uk/Regulation_19_Local_Plan/showUserAnswers?qid=9331459&amp;voteID=1191015", "View Response")</f>
        <v>View Response</v>
      </c>
    </row>
    <row r="607" spans="1:6" x14ac:dyDescent="0.35">
      <c r="A607">
        <v>1191020</v>
      </c>
      <c r="B607" t="s">
        <v>2288</v>
      </c>
      <c r="C607" t="s">
        <v>652</v>
      </c>
      <c r="D607" t="s">
        <v>4</v>
      </c>
      <c r="E607" s="3" t="s">
        <v>4</v>
      </c>
      <c r="F607" s="1" t="str">
        <f>HYPERLINK("https://strategicplanning.horsham.gov.uk/Regulation_19_Local_Plan/showUserAnswers?qid=9331459&amp;voteID=1191020", "View Response")</f>
        <v>View Response</v>
      </c>
    </row>
    <row r="608" spans="1:6" x14ac:dyDescent="0.35">
      <c r="A608">
        <v>1191022</v>
      </c>
      <c r="B608" t="s">
        <v>2289</v>
      </c>
      <c r="C608" t="s">
        <v>4</v>
      </c>
      <c r="D608" t="s">
        <v>654</v>
      </c>
      <c r="E608" s="3" t="s">
        <v>127</v>
      </c>
      <c r="F608" s="1" t="str">
        <f>HYPERLINK("https://strategicplanning.horsham.gov.uk/Regulation_19_Local_Plan/showUserAnswers?qid=9331459&amp;voteID=1191022", "View Response")</f>
        <v>View Response</v>
      </c>
    </row>
    <row r="609" spans="1:6" x14ac:dyDescent="0.35">
      <c r="A609">
        <v>1191029</v>
      </c>
      <c r="B609" t="s">
        <v>2290</v>
      </c>
      <c r="C609" t="s">
        <v>4</v>
      </c>
      <c r="D609" t="s">
        <v>4</v>
      </c>
      <c r="E609" s="3" t="s">
        <v>4</v>
      </c>
      <c r="F609" s="1" t="str">
        <f>HYPERLINK("https://strategicplanning.horsham.gov.uk/Regulation_19_Local_Plan/showUserAnswers?qid=9331459&amp;voteID=1191029", "View Response")</f>
        <v>View Response</v>
      </c>
    </row>
    <row r="610" spans="1:6" x14ac:dyDescent="0.35">
      <c r="A610">
        <v>1191032</v>
      </c>
      <c r="B610" t="s">
        <v>2224</v>
      </c>
      <c r="C610" t="s">
        <v>545</v>
      </c>
      <c r="D610" t="s">
        <v>4</v>
      </c>
      <c r="E610" s="3" t="s">
        <v>127</v>
      </c>
      <c r="F610" s="1" t="str">
        <f>HYPERLINK("https://strategicplanning.horsham.gov.uk/Regulation_19_Local_Plan/showUserAnswers?qid=9331459&amp;voteID=1191032", "View Response")</f>
        <v>View Response</v>
      </c>
    </row>
    <row r="611" spans="1:6" x14ac:dyDescent="0.35">
      <c r="A611">
        <v>1191036</v>
      </c>
      <c r="B611" t="s">
        <v>2291</v>
      </c>
      <c r="D611" t="s">
        <v>4</v>
      </c>
      <c r="E611" s="3" t="s">
        <v>4</v>
      </c>
      <c r="F611" s="1" t="str">
        <f>HYPERLINK("https://strategicplanning.horsham.gov.uk/Regulation_19_Local_Plan/showUserAnswers?qid=9331459&amp;voteID=1191036", "View Response")</f>
        <v>View Response</v>
      </c>
    </row>
    <row r="612" spans="1:6" x14ac:dyDescent="0.35">
      <c r="A612">
        <v>1191039</v>
      </c>
      <c r="B612" t="s">
        <v>2292</v>
      </c>
      <c r="C612" t="s">
        <v>4</v>
      </c>
      <c r="D612" t="s">
        <v>4</v>
      </c>
      <c r="E612" s="3" t="s">
        <v>4</v>
      </c>
      <c r="F612" s="1" t="str">
        <f>HYPERLINK("https://strategicplanning.horsham.gov.uk/Regulation_19_Local_Plan/showUserAnswers?qid=9331459&amp;voteID=1191039", "View Response")</f>
        <v>View Response</v>
      </c>
    </row>
    <row r="613" spans="1:6" x14ac:dyDescent="0.35">
      <c r="A613">
        <v>1191041</v>
      </c>
      <c r="B613" t="s">
        <v>2293</v>
      </c>
      <c r="C613" t="s">
        <v>4</v>
      </c>
      <c r="D613" t="s">
        <v>4</v>
      </c>
      <c r="E613" s="3" t="s">
        <v>4</v>
      </c>
      <c r="F613" s="1" t="str">
        <f>HYPERLINK("https://strategicplanning.horsham.gov.uk/Regulation_19_Local_Plan/showUserAnswers?qid=9331459&amp;voteID=1191041", "View Response")</f>
        <v>View Response</v>
      </c>
    </row>
    <row r="614" spans="1:6" x14ac:dyDescent="0.35">
      <c r="A614">
        <v>1191046</v>
      </c>
      <c r="B614" t="s">
        <v>2294</v>
      </c>
      <c r="C614" t="s">
        <v>4</v>
      </c>
      <c r="D614" t="s">
        <v>4</v>
      </c>
      <c r="E614" s="3" t="s">
        <v>4</v>
      </c>
      <c r="F614" s="1" t="str">
        <f>HYPERLINK("https://strategicplanning.horsham.gov.uk/Regulation_19_Local_Plan/showUserAnswers?qid=9331459&amp;voteID=1191046", "View Response")</f>
        <v>View Response</v>
      </c>
    </row>
    <row r="615" spans="1:6" x14ac:dyDescent="0.35">
      <c r="A615">
        <v>1191050</v>
      </c>
      <c r="B615" t="s">
        <v>2295</v>
      </c>
      <c r="C615" t="s">
        <v>4</v>
      </c>
      <c r="D615" t="s">
        <v>4</v>
      </c>
      <c r="E615" s="3" t="s">
        <v>4</v>
      </c>
      <c r="F615" s="1" t="str">
        <f>HYPERLINK("https://strategicplanning.horsham.gov.uk/Regulation_19_Local_Plan/showUserAnswers?qid=9331459&amp;voteID=1191050", "View Response")</f>
        <v>View Response</v>
      </c>
    </row>
    <row r="616" spans="1:6" x14ac:dyDescent="0.35">
      <c r="A616">
        <v>1191053</v>
      </c>
      <c r="B616" t="s">
        <v>2296</v>
      </c>
      <c r="C616" t="s">
        <v>4</v>
      </c>
      <c r="D616" t="s">
        <v>4</v>
      </c>
      <c r="E616" s="3" t="s">
        <v>127</v>
      </c>
      <c r="F616" s="1" t="str">
        <f>HYPERLINK("https://strategicplanning.horsham.gov.uk/Regulation_19_Local_Plan/showUserAnswers?qid=9331459&amp;voteID=1191053", "View Response")</f>
        <v>View Response</v>
      </c>
    </row>
    <row r="617" spans="1:6" x14ac:dyDescent="0.35">
      <c r="A617">
        <v>1191057</v>
      </c>
      <c r="B617" t="s">
        <v>2297</v>
      </c>
      <c r="C617" t="s">
        <v>4</v>
      </c>
      <c r="D617" t="s">
        <v>4</v>
      </c>
      <c r="E617" s="3" t="s">
        <v>4</v>
      </c>
      <c r="F617" s="1" t="str">
        <f>HYPERLINK("https://strategicplanning.horsham.gov.uk/Regulation_19_Local_Plan/showUserAnswers?qid=9331459&amp;voteID=1191057", "View Response")</f>
        <v>View Response</v>
      </c>
    </row>
    <row r="618" spans="1:6" x14ac:dyDescent="0.35">
      <c r="A618">
        <v>1191058</v>
      </c>
      <c r="B618" t="s">
        <v>2291</v>
      </c>
      <c r="D618" t="s">
        <v>4</v>
      </c>
      <c r="E618" s="3" t="s">
        <v>4</v>
      </c>
      <c r="F618" s="1" t="str">
        <f>HYPERLINK("https://strategicplanning.horsham.gov.uk/Regulation_19_Local_Plan/showUserAnswers?qid=9331459&amp;voteID=1191058", "View Response")</f>
        <v>View Response</v>
      </c>
    </row>
    <row r="619" spans="1:6" x14ac:dyDescent="0.35">
      <c r="A619">
        <v>1191066</v>
      </c>
      <c r="B619" t="s">
        <v>2298</v>
      </c>
      <c r="C619" t="s">
        <v>4</v>
      </c>
      <c r="D619" t="s">
        <v>4</v>
      </c>
      <c r="E619" s="3" t="s">
        <v>4</v>
      </c>
      <c r="F619" s="1" t="str">
        <f>HYPERLINK("https://strategicplanning.horsham.gov.uk/Regulation_19_Local_Plan/showUserAnswers?qid=9331459&amp;voteID=1191066", "View Response")</f>
        <v>View Response</v>
      </c>
    </row>
    <row r="620" spans="1:6" x14ac:dyDescent="0.35">
      <c r="A620">
        <v>1191069</v>
      </c>
      <c r="B620" t="s">
        <v>2299</v>
      </c>
      <c r="C620" t="s">
        <v>4</v>
      </c>
      <c r="D620" t="s">
        <v>4</v>
      </c>
      <c r="E620" s="3" t="s">
        <v>4</v>
      </c>
      <c r="F620" s="1" t="str">
        <f>HYPERLINK("https://strategicplanning.horsham.gov.uk/Regulation_19_Local_Plan/showUserAnswers?qid=9331459&amp;voteID=1191069", "View Response")</f>
        <v>View Response</v>
      </c>
    </row>
    <row r="621" spans="1:6" x14ac:dyDescent="0.35">
      <c r="A621">
        <v>1191071</v>
      </c>
      <c r="B621" t="s">
        <v>2300</v>
      </c>
      <c r="D621" t="s">
        <v>4</v>
      </c>
      <c r="E621" s="3" t="s">
        <v>4</v>
      </c>
      <c r="F621" s="1" t="str">
        <f>HYPERLINK("https://strategicplanning.horsham.gov.uk/Regulation_19_Local_Plan/showUserAnswers?qid=9331459&amp;voteID=1191071", "View Response")</f>
        <v>View Response</v>
      </c>
    </row>
    <row r="622" spans="1:6" x14ac:dyDescent="0.35">
      <c r="A622">
        <v>1191072</v>
      </c>
      <c r="B622" t="s">
        <v>2301</v>
      </c>
      <c r="C622" t="s">
        <v>669</v>
      </c>
      <c r="D622" t="s">
        <v>4</v>
      </c>
      <c r="E622" s="3" t="s">
        <v>4</v>
      </c>
      <c r="F622" s="1" t="str">
        <f>HYPERLINK("https://strategicplanning.horsham.gov.uk/Regulation_19_Local_Plan/showUserAnswers?qid=9331459&amp;voteID=1191072", "View Response")</f>
        <v>View Response</v>
      </c>
    </row>
    <row r="623" spans="1:6" x14ac:dyDescent="0.35">
      <c r="A623">
        <v>1191077</v>
      </c>
      <c r="B623" t="s">
        <v>2302</v>
      </c>
      <c r="C623" t="s">
        <v>4</v>
      </c>
      <c r="D623" t="s">
        <v>4</v>
      </c>
      <c r="E623" s="3" t="s">
        <v>4</v>
      </c>
      <c r="F623" s="1" t="str">
        <f>HYPERLINK("https://strategicplanning.horsham.gov.uk/Regulation_19_Local_Plan/showUserAnswers?qid=9331459&amp;voteID=1191077", "View Response")</f>
        <v>View Response</v>
      </c>
    </row>
    <row r="624" spans="1:6" x14ac:dyDescent="0.35">
      <c r="A624">
        <v>1191079</v>
      </c>
      <c r="B624" t="s">
        <v>2300</v>
      </c>
      <c r="D624" t="s">
        <v>4</v>
      </c>
      <c r="E624" s="3" t="s">
        <v>4</v>
      </c>
      <c r="F624" s="1" t="str">
        <f>HYPERLINK("https://strategicplanning.horsham.gov.uk/Regulation_19_Local_Plan/showUserAnswers?qid=9331459&amp;voteID=1191079", "View Response")</f>
        <v>View Response</v>
      </c>
    </row>
    <row r="625" spans="1:6" x14ac:dyDescent="0.35">
      <c r="A625">
        <v>1191084</v>
      </c>
      <c r="B625" t="s">
        <v>2303</v>
      </c>
      <c r="C625" t="s">
        <v>673</v>
      </c>
      <c r="D625" t="s">
        <v>4</v>
      </c>
      <c r="E625" s="3" t="s">
        <v>4</v>
      </c>
      <c r="F625" s="1" t="str">
        <f>HYPERLINK("https://strategicplanning.horsham.gov.uk/Regulation_19_Local_Plan/showUserAnswers?qid=9331459&amp;voteID=1191084", "View Response")</f>
        <v>View Response</v>
      </c>
    </row>
    <row r="626" spans="1:6" x14ac:dyDescent="0.35">
      <c r="A626">
        <v>1191086</v>
      </c>
      <c r="B626" t="s">
        <v>2300</v>
      </c>
      <c r="D626" t="s">
        <v>4</v>
      </c>
      <c r="E626" s="3" t="s">
        <v>4</v>
      </c>
      <c r="F626" s="1" t="str">
        <f>HYPERLINK("https://strategicplanning.horsham.gov.uk/Regulation_19_Local_Plan/showUserAnswers?qid=9331459&amp;voteID=1191086", "View Response")</f>
        <v>View Response</v>
      </c>
    </row>
    <row r="627" spans="1:6" x14ac:dyDescent="0.35">
      <c r="A627">
        <v>1191090</v>
      </c>
      <c r="B627" t="s">
        <v>2304</v>
      </c>
      <c r="C627" t="s">
        <v>4</v>
      </c>
      <c r="D627" t="s">
        <v>4</v>
      </c>
      <c r="E627" s="3" t="s">
        <v>127</v>
      </c>
      <c r="F627" s="1" t="str">
        <f>HYPERLINK("https://strategicplanning.horsham.gov.uk/Regulation_19_Local_Plan/showUserAnswers?qid=9331459&amp;voteID=1191090", "View Response")</f>
        <v>View Response</v>
      </c>
    </row>
    <row r="628" spans="1:6" x14ac:dyDescent="0.35">
      <c r="A628">
        <v>1191095</v>
      </c>
      <c r="B628" t="s">
        <v>2305</v>
      </c>
      <c r="C628" t="s">
        <v>4</v>
      </c>
      <c r="D628" t="s">
        <v>4</v>
      </c>
      <c r="E628" s="3" t="s">
        <v>4</v>
      </c>
      <c r="F628" s="1" t="str">
        <f>HYPERLINK("https://strategicplanning.horsham.gov.uk/Regulation_19_Local_Plan/showUserAnswers?qid=9331459&amp;voteID=1191095", "View Response")</f>
        <v>View Response</v>
      </c>
    </row>
    <row r="629" spans="1:6" x14ac:dyDescent="0.35">
      <c r="A629">
        <v>1191105</v>
      </c>
      <c r="B629" t="s">
        <v>2300</v>
      </c>
      <c r="D629" t="s">
        <v>4</v>
      </c>
      <c r="E629" s="3" t="s">
        <v>4</v>
      </c>
      <c r="F629" s="1" t="str">
        <f>HYPERLINK("https://strategicplanning.horsham.gov.uk/Regulation_19_Local_Plan/showUserAnswers?qid=9331459&amp;voteID=1191105", "View Response")</f>
        <v>View Response</v>
      </c>
    </row>
    <row r="630" spans="1:6" x14ac:dyDescent="0.35">
      <c r="A630">
        <v>1191108</v>
      </c>
      <c r="B630" t="s">
        <v>2306</v>
      </c>
      <c r="C630" t="s">
        <v>679</v>
      </c>
      <c r="D630" t="s">
        <v>680</v>
      </c>
      <c r="E630" s="3" t="s">
        <v>127</v>
      </c>
      <c r="F630" s="1" t="str">
        <f>HYPERLINK("https://strategicplanning.horsham.gov.uk/Regulation_19_Local_Plan/showUserAnswers?qid=9331459&amp;voteID=1191108", "View Response")</f>
        <v>View Response</v>
      </c>
    </row>
    <row r="631" spans="1:6" x14ac:dyDescent="0.35">
      <c r="A631">
        <v>1191109</v>
      </c>
      <c r="B631" t="s">
        <v>2307</v>
      </c>
      <c r="C631" t="s">
        <v>4</v>
      </c>
      <c r="D631" t="s">
        <v>4</v>
      </c>
      <c r="E631" s="3" t="s">
        <v>4</v>
      </c>
      <c r="F631" s="1" t="str">
        <f>HYPERLINK("https://strategicplanning.horsham.gov.uk/Regulation_19_Local_Plan/showUserAnswers?qid=9331459&amp;voteID=1191109", "View Response")</f>
        <v>View Response</v>
      </c>
    </row>
    <row r="632" spans="1:6" x14ac:dyDescent="0.35">
      <c r="A632">
        <v>1191115</v>
      </c>
      <c r="B632" t="s">
        <v>2305</v>
      </c>
      <c r="C632" t="s">
        <v>4</v>
      </c>
      <c r="D632" t="s">
        <v>4</v>
      </c>
      <c r="E632" s="3" t="s">
        <v>4</v>
      </c>
      <c r="F632" s="1" t="str">
        <f>HYPERLINK("https://strategicplanning.horsham.gov.uk/Regulation_19_Local_Plan/showUserAnswers?qid=9331459&amp;voteID=1191115", "View Response")</f>
        <v>View Response</v>
      </c>
    </row>
    <row r="633" spans="1:6" x14ac:dyDescent="0.35">
      <c r="A633">
        <v>1191118</v>
      </c>
      <c r="B633" t="s">
        <v>2300</v>
      </c>
      <c r="D633" t="s">
        <v>4</v>
      </c>
      <c r="E633" s="3" t="s">
        <v>4</v>
      </c>
      <c r="F633" s="1" t="str">
        <f>HYPERLINK("https://strategicplanning.horsham.gov.uk/Regulation_19_Local_Plan/showUserAnswers?qid=9331459&amp;voteID=1191118", "View Response")</f>
        <v>View Response</v>
      </c>
    </row>
    <row r="634" spans="1:6" x14ac:dyDescent="0.35">
      <c r="A634">
        <v>1191125</v>
      </c>
      <c r="B634" t="s">
        <v>2305</v>
      </c>
      <c r="C634" t="s">
        <v>4</v>
      </c>
      <c r="D634" t="s">
        <v>4</v>
      </c>
      <c r="E634" s="3" t="s">
        <v>4</v>
      </c>
      <c r="F634" s="1" t="str">
        <f>HYPERLINK("https://strategicplanning.horsham.gov.uk/Regulation_19_Local_Plan/showUserAnswers?qid=9331459&amp;voteID=1191125", "View Response")</f>
        <v>View Response</v>
      </c>
    </row>
    <row r="635" spans="1:6" x14ac:dyDescent="0.35">
      <c r="A635">
        <v>1191129</v>
      </c>
      <c r="B635" t="s">
        <v>2224</v>
      </c>
      <c r="C635" t="s">
        <v>545</v>
      </c>
      <c r="D635" t="s">
        <v>4</v>
      </c>
      <c r="E635" s="3" t="s">
        <v>127</v>
      </c>
      <c r="F635" s="1" t="str">
        <f>HYPERLINK("https://strategicplanning.horsham.gov.uk/Regulation_19_Local_Plan/showUserAnswers?qid=9331459&amp;voteID=1191129", "View Response")</f>
        <v>View Response</v>
      </c>
    </row>
    <row r="636" spans="1:6" x14ac:dyDescent="0.35">
      <c r="A636">
        <v>1191131</v>
      </c>
      <c r="B636" t="s">
        <v>2305</v>
      </c>
      <c r="C636" t="s">
        <v>4</v>
      </c>
      <c r="D636" t="s">
        <v>4</v>
      </c>
      <c r="E636" s="3" t="s">
        <v>4</v>
      </c>
      <c r="F636" s="1" t="str">
        <f>HYPERLINK("https://strategicplanning.horsham.gov.uk/Regulation_19_Local_Plan/showUserAnswers?qid=9331459&amp;voteID=1191131", "View Response")</f>
        <v>View Response</v>
      </c>
    </row>
    <row r="637" spans="1:6" x14ac:dyDescent="0.35">
      <c r="A637">
        <v>1191134</v>
      </c>
      <c r="B637" t="s">
        <v>2305</v>
      </c>
      <c r="C637" t="s">
        <v>4</v>
      </c>
      <c r="D637" t="s">
        <v>4</v>
      </c>
      <c r="E637" s="3" t="s">
        <v>4</v>
      </c>
      <c r="F637" s="1" t="str">
        <f>HYPERLINK("https://strategicplanning.horsham.gov.uk/Regulation_19_Local_Plan/showUserAnswers?qid=9331459&amp;voteID=1191134", "View Response")</f>
        <v>View Response</v>
      </c>
    </row>
    <row r="638" spans="1:6" x14ac:dyDescent="0.35">
      <c r="A638">
        <v>1191138</v>
      </c>
      <c r="B638" t="s">
        <v>2305</v>
      </c>
      <c r="C638" t="s">
        <v>4</v>
      </c>
      <c r="D638" t="s">
        <v>4</v>
      </c>
      <c r="E638" s="3" t="s">
        <v>4</v>
      </c>
      <c r="F638" s="1" t="str">
        <f>HYPERLINK("https://strategicplanning.horsham.gov.uk/Regulation_19_Local_Plan/showUserAnswers?qid=9331459&amp;voteID=1191138", "View Response")</f>
        <v>View Response</v>
      </c>
    </row>
    <row r="639" spans="1:6" x14ac:dyDescent="0.35">
      <c r="A639">
        <v>1191145</v>
      </c>
      <c r="B639" t="s">
        <v>2218</v>
      </c>
      <c r="C639" t="s">
        <v>4</v>
      </c>
      <c r="D639" t="s">
        <v>4</v>
      </c>
      <c r="E639" s="3" t="s">
        <v>4</v>
      </c>
      <c r="F639" s="1" t="str">
        <f>HYPERLINK("https://strategicplanning.horsham.gov.uk/Regulation_19_Local_Plan/showUserAnswers?qid=9331459&amp;voteID=1191145", "View Response")</f>
        <v>View Response</v>
      </c>
    </row>
    <row r="640" spans="1:6" x14ac:dyDescent="0.35">
      <c r="A640">
        <v>1191148</v>
      </c>
      <c r="B640" t="s">
        <v>1900</v>
      </c>
      <c r="D640" t="s">
        <v>4</v>
      </c>
      <c r="E640" s="3" t="s">
        <v>4</v>
      </c>
      <c r="F640" s="1" t="str">
        <f>HYPERLINK("https://strategicplanning.horsham.gov.uk/Regulation_19_Local_Plan/showUserAnswers?qid=9331459&amp;voteID=1191148", "View Response")</f>
        <v>View Response</v>
      </c>
    </row>
    <row r="641" spans="1:6" x14ac:dyDescent="0.35">
      <c r="A641">
        <v>1191155</v>
      </c>
      <c r="B641" t="s">
        <v>2308</v>
      </c>
      <c r="C641" t="s">
        <v>692</v>
      </c>
      <c r="D641" t="s">
        <v>4</v>
      </c>
      <c r="E641" s="3" t="s">
        <v>127</v>
      </c>
      <c r="F641" s="1" t="str">
        <f>HYPERLINK("https://strategicplanning.horsham.gov.uk/Regulation_19_Local_Plan/showUserAnswers?qid=9331459&amp;voteID=1191155", "View Response")</f>
        <v>View Response</v>
      </c>
    </row>
    <row r="642" spans="1:6" x14ac:dyDescent="0.35">
      <c r="A642">
        <v>1191159</v>
      </c>
      <c r="B642" t="s">
        <v>2309</v>
      </c>
      <c r="C642" t="s">
        <v>4</v>
      </c>
      <c r="D642" t="s">
        <v>4</v>
      </c>
      <c r="E642" s="3" t="s">
        <v>4</v>
      </c>
      <c r="F642" s="1" t="str">
        <f>HYPERLINK("https://strategicplanning.horsham.gov.uk/Regulation_19_Local_Plan/showUserAnswers?qid=9331459&amp;voteID=1191159", "View Response")</f>
        <v>View Response</v>
      </c>
    </row>
    <row r="643" spans="1:6" x14ac:dyDescent="0.35">
      <c r="A643">
        <v>1191162</v>
      </c>
      <c r="B643" t="s">
        <v>2310</v>
      </c>
      <c r="C643" t="s">
        <v>4</v>
      </c>
      <c r="D643" t="s">
        <v>4</v>
      </c>
      <c r="E643" s="3" t="s">
        <v>4</v>
      </c>
      <c r="F643" s="1" t="str">
        <f>HYPERLINK("https://strategicplanning.horsham.gov.uk/Regulation_19_Local_Plan/showUserAnswers?qid=9331459&amp;voteID=1191162", "View Response")</f>
        <v>View Response</v>
      </c>
    </row>
    <row r="644" spans="1:6" x14ac:dyDescent="0.35">
      <c r="A644">
        <v>1191166</v>
      </c>
      <c r="B644" t="s">
        <v>2311</v>
      </c>
      <c r="C644" t="s">
        <v>4</v>
      </c>
      <c r="D644" t="s">
        <v>4</v>
      </c>
      <c r="E644" s="3" t="s">
        <v>4</v>
      </c>
      <c r="F644" s="1" t="str">
        <f>HYPERLINK("https://strategicplanning.horsham.gov.uk/Regulation_19_Local_Plan/showUserAnswers?qid=9331459&amp;voteID=1191166", "View Response")</f>
        <v>View Response</v>
      </c>
    </row>
    <row r="645" spans="1:6" x14ac:dyDescent="0.35">
      <c r="A645">
        <v>1191170</v>
      </c>
      <c r="B645" t="s">
        <v>2312</v>
      </c>
      <c r="C645" t="s">
        <v>4</v>
      </c>
      <c r="D645" t="s">
        <v>4</v>
      </c>
      <c r="E645" s="3" t="s">
        <v>4</v>
      </c>
      <c r="F645" s="1" t="str">
        <f>HYPERLINK("https://strategicplanning.horsham.gov.uk/Regulation_19_Local_Plan/showUserAnswers?qid=9331459&amp;voteID=1191170", "View Response")</f>
        <v>View Response</v>
      </c>
    </row>
    <row r="646" spans="1:6" x14ac:dyDescent="0.35">
      <c r="A646">
        <v>1191173</v>
      </c>
      <c r="B646" t="s">
        <v>2235</v>
      </c>
      <c r="C646" t="s">
        <v>567</v>
      </c>
      <c r="D646" t="s">
        <v>568</v>
      </c>
      <c r="E646" s="3" t="s">
        <v>127</v>
      </c>
      <c r="F646" s="1" t="str">
        <f>HYPERLINK("https://strategicplanning.horsham.gov.uk/Regulation_19_Local_Plan/showUserAnswers?qid=9331459&amp;voteID=1191173", "View Response")</f>
        <v>View Response</v>
      </c>
    </row>
    <row r="647" spans="1:6" x14ac:dyDescent="0.35">
      <c r="A647">
        <v>1191178</v>
      </c>
      <c r="B647" t="s">
        <v>2313</v>
      </c>
      <c r="C647" t="s">
        <v>4</v>
      </c>
      <c r="D647" t="s">
        <v>4</v>
      </c>
      <c r="E647" s="3" t="s">
        <v>4</v>
      </c>
      <c r="F647" s="1" t="str">
        <f>HYPERLINK("https://strategicplanning.horsham.gov.uk/Regulation_19_Local_Plan/showUserAnswers?qid=9331459&amp;voteID=1191178", "View Response")</f>
        <v>View Response</v>
      </c>
    </row>
    <row r="648" spans="1:6" x14ac:dyDescent="0.35">
      <c r="A648">
        <v>1191182</v>
      </c>
      <c r="B648" t="s">
        <v>2314</v>
      </c>
      <c r="C648" t="s">
        <v>4</v>
      </c>
      <c r="D648" t="s">
        <v>700</v>
      </c>
      <c r="E648" s="3" t="s">
        <v>127</v>
      </c>
      <c r="F648" s="1" t="str">
        <f>HYPERLINK("https://strategicplanning.horsham.gov.uk/Regulation_19_Local_Plan/showUserAnswers?qid=9331459&amp;voteID=1191182", "View Response")</f>
        <v>View Response</v>
      </c>
    </row>
    <row r="649" spans="1:6" x14ac:dyDescent="0.35">
      <c r="A649">
        <v>1191185</v>
      </c>
      <c r="B649" t="s">
        <v>2315</v>
      </c>
      <c r="C649" t="s">
        <v>702</v>
      </c>
      <c r="D649" t="s">
        <v>4</v>
      </c>
      <c r="E649" s="3" t="s">
        <v>4</v>
      </c>
      <c r="F649" s="1" t="str">
        <f>HYPERLINK("https://strategicplanning.horsham.gov.uk/Regulation_19_Local_Plan/showUserAnswers?qid=9331459&amp;voteID=1191185", "View Response")</f>
        <v>View Response</v>
      </c>
    </row>
    <row r="650" spans="1:6" x14ac:dyDescent="0.35">
      <c r="A650">
        <v>1191189</v>
      </c>
      <c r="B650" t="s">
        <v>2235</v>
      </c>
      <c r="C650" t="s">
        <v>567</v>
      </c>
      <c r="D650" t="s">
        <v>568</v>
      </c>
      <c r="E650" s="3" t="s">
        <v>127</v>
      </c>
      <c r="F650" s="1" t="str">
        <f>HYPERLINK("https://strategicplanning.horsham.gov.uk/Regulation_19_Local_Plan/showUserAnswers?qid=9331459&amp;voteID=1191189", "View Response")</f>
        <v>View Response</v>
      </c>
    </row>
    <row r="651" spans="1:6" x14ac:dyDescent="0.35">
      <c r="A651">
        <v>1191192</v>
      </c>
      <c r="B651" t="s">
        <v>2316</v>
      </c>
      <c r="C651" t="s">
        <v>4</v>
      </c>
      <c r="D651" t="s">
        <v>700</v>
      </c>
      <c r="E651" s="3" t="s">
        <v>127</v>
      </c>
      <c r="F651" s="1" t="str">
        <f>HYPERLINK("https://strategicplanning.horsham.gov.uk/Regulation_19_Local_Plan/showUserAnswers?qid=9331459&amp;voteID=1191192", "View Response")</f>
        <v>View Response</v>
      </c>
    </row>
    <row r="652" spans="1:6" x14ac:dyDescent="0.35">
      <c r="A652">
        <v>1191195</v>
      </c>
      <c r="B652" t="s">
        <v>2238</v>
      </c>
      <c r="C652" t="s">
        <v>575</v>
      </c>
      <c r="D652" t="s">
        <v>4</v>
      </c>
      <c r="E652" s="3" t="s">
        <v>127</v>
      </c>
      <c r="F652" s="1" t="str">
        <f>HYPERLINK("https://strategicplanning.horsham.gov.uk/Regulation_19_Local_Plan/showUserAnswers?qid=9331459&amp;voteID=1191195", "View Response")</f>
        <v>View Response</v>
      </c>
    </row>
    <row r="653" spans="1:6" x14ac:dyDescent="0.35">
      <c r="A653">
        <v>1191197</v>
      </c>
      <c r="B653" t="s">
        <v>2317</v>
      </c>
      <c r="C653" t="s">
        <v>707</v>
      </c>
      <c r="D653" t="s">
        <v>4</v>
      </c>
      <c r="E653" s="3" t="s">
        <v>4</v>
      </c>
      <c r="F653" s="1" t="str">
        <f>HYPERLINK("https://strategicplanning.horsham.gov.uk/Regulation_19_Local_Plan/showUserAnswers?qid=9331459&amp;voteID=1191197", "View Response")</f>
        <v>View Response</v>
      </c>
    </row>
    <row r="654" spans="1:6" x14ac:dyDescent="0.35">
      <c r="A654">
        <v>1191200</v>
      </c>
      <c r="B654" t="s">
        <v>2318</v>
      </c>
      <c r="C654" t="s">
        <v>4</v>
      </c>
      <c r="D654" t="s">
        <v>4</v>
      </c>
      <c r="E654" s="3" t="s">
        <v>4</v>
      </c>
      <c r="F654" s="1" t="str">
        <f>HYPERLINK("https://strategicplanning.horsham.gov.uk/Regulation_19_Local_Plan/showUserAnswers?qid=9331459&amp;voteID=1191200", "View Response")</f>
        <v>View Response</v>
      </c>
    </row>
    <row r="655" spans="1:6" x14ac:dyDescent="0.35">
      <c r="A655">
        <v>1191202</v>
      </c>
      <c r="B655" t="s">
        <v>2319</v>
      </c>
      <c r="C655" t="s">
        <v>4</v>
      </c>
      <c r="D655" t="s">
        <v>4</v>
      </c>
      <c r="E655" s="3" t="s">
        <v>4</v>
      </c>
      <c r="F655" s="1" t="str">
        <f>HYPERLINK("https://strategicplanning.horsham.gov.uk/Regulation_19_Local_Plan/showUserAnswers?qid=9331459&amp;voteID=1191202", "View Response")</f>
        <v>View Response</v>
      </c>
    </row>
    <row r="656" spans="1:6" x14ac:dyDescent="0.35">
      <c r="A656">
        <v>1191204</v>
      </c>
      <c r="B656" t="s">
        <v>2320</v>
      </c>
      <c r="C656" t="s">
        <v>4</v>
      </c>
      <c r="D656" t="s">
        <v>4</v>
      </c>
      <c r="E656" s="3" t="s">
        <v>4</v>
      </c>
      <c r="F656" s="1" t="str">
        <f>HYPERLINK("https://strategicplanning.horsham.gov.uk/Regulation_19_Local_Plan/showUserAnswers?qid=9331459&amp;voteID=1191204", "View Response")</f>
        <v>View Response</v>
      </c>
    </row>
    <row r="657" spans="1:6" x14ac:dyDescent="0.35">
      <c r="A657">
        <v>1191206</v>
      </c>
      <c r="B657" t="s">
        <v>2317</v>
      </c>
      <c r="C657" t="s">
        <v>707</v>
      </c>
      <c r="D657" t="s">
        <v>4</v>
      </c>
      <c r="E657" s="3" t="s">
        <v>4</v>
      </c>
      <c r="F657" s="1" t="str">
        <f>HYPERLINK("https://strategicplanning.horsham.gov.uk/Regulation_19_Local_Plan/showUserAnswers?qid=9331459&amp;voteID=1191206", "View Response")</f>
        <v>View Response</v>
      </c>
    </row>
    <row r="658" spans="1:6" x14ac:dyDescent="0.35">
      <c r="A658">
        <v>1191209</v>
      </c>
      <c r="B658" t="s">
        <v>2321</v>
      </c>
      <c r="C658" t="s">
        <v>713</v>
      </c>
      <c r="D658" t="s">
        <v>4</v>
      </c>
      <c r="E658" s="3" t="s">
        <v>4</v>
      </c>
      <c r="F658" s="1" t="str">
        <f>HYPERLINK("https://strategicplanning.horsham.gov.uk/Regulation_19_Local_Plan/showUserAnswers?qid=9331459&amp;voteID=1191209", "View Response")</f>
        <v>View Response</v>
      </c>
    </row>
    <row r="659" spans="1:6" x14ac:dyDescent="0.35">
      <c r="A659">
        <v>1191212</v>
      </c>
      <c r="B659" t="s">
        <v>2317</v>
      </c>
      <c r="C659" t="s">
        <v>707</v>
      </c>
      <c r="D659" t="s">
        <v>4</v>
      </c>
      <c r="E659" s="3" t="s">
        <v>4</v>
      </c>
      <c r="F659" s="1" t="str">
        <f>HYPERLINK("https://strategicplanning.horsham.gov.uk/Regulation_19_Local_Plan/showUserAnswers?qid=9331459&amp;voteID=1191212", "View Response")</f>
        <v>View Response</v>
      </c>
    </row>
    <row r="660" spans="1:6" x14ac:dyDescent="0.35">
      <c r="A660">
        <v>1191214</v>
      </c>
      <c r="B660" t="s">
        <v>2322</v>
      </c>
      <c r="C660" t="s">
        <v>716</v>
      </c>
      <c r="D660" t="s">
        <v>717</v>
      </c>
      <c r="E660" s="3" t="s">
        <v>127</v>
      </c>
      <c r="F660" s="1" t="str">
        <f>HYPERLINK("https://strategicplanning.horsham.gov.uk/Regulation_19_Local_Plan/showUserAnswers?qid=9331459&amp;voteID=1191214", "View Response")</f>
        <v>View Response</v>
      </c>
    </row>
    <row r="661" spans="1:6" x14ac:dyDescent="0.35">
      <c r="A661">
        <v>1191218</v>
      </c>
      <c r="B661" t="s">
        <v>2323</v>
      </c>
      <c r="C661" t="s">
        <v>4</v>
      </c>
      <c r="D661" t="s">
        <v>4</v>
      </c>
      <c r="E661" s="3" t="s">
        <v>4</v>
      </c>
      <c r="F661" s="1" t="str">
        <f>HYPERLINK("https://strategicplanning.horsham.gov.uk/Regulation_19_Local_Plan/showUserAnswers?qid=9331459&amp;voteID=1191218", "View Response")</f>
        <v>View Response</v>
      </c>
    </row>
    <row r="662" spans="1:6" x14ac:dyDescent="0.35">
      <c r="A662">
        <v>1191224</v>
      </c>
      <c r="B662" t="s">
        <v>2317</v>
      </c>
      <c r="C662" t="s">
        <v>707</v>
      </c>
      <c r="D662" t="s">
        <v>4</v>
      </c>
      <c r="E662" s="3" t="s">
        <v>4</v>
      </c>
      <c r="F662" s="1" t="str">
        <f>HYPERLINK("https://strategicplanning.horsham.gov.uk/Regulation_19_Local_Plan/showUserAnswers?qid=9331459&amp;voteID=1191224", "View Response")</f>
        <v>View Response</v>
      </c>
    </row>
    <row r="663" spans="1:6" x14ac:dyDescent="0.35">
      <c r="A663">
        <v>1191240</v>
      </c>
      <c r="B663" t="s">
        <v>2324</v>
      </c>
      <c r="C663" t="s">
        <v>4</v>
      </c>
      <c r="D663" t="s">
        <v>4</v>
      </c>
      <c r="E663" s="3" t="s">
        <v>4</v>
      </c>
      <c r="F663" s="1" t="str">
        <f>HYPERLINK("https://strategicplanning.horsham.gov.uk/Regulation_19_Local_Plan/showUserAnswers?qid=9331459&amp;voteID=1191240", "View Response")</f>
        <v>View Response</v>
      </c>
    </row>
    <row r="664" spans="1:6" x14ac:dyDescent="0.35">
      <c r="A664">
        <v>1191245</v>
      </c>
      <c r="B664" t="s">
        <v>2325</v>
      </c>
      <c r="C664" t="s">
        <v>4</v>
      </c>
      <c r="D664" t="s">
        <v>4</v>
      </c>
      <c r="E664" s="3" t="s">
        <v>4</v>
      </c>
      <c r="F664" s="1" t="str">
        <f>HYPERLINK("https://strategicplanning.horsham.gov.uk/Regulation_19_Local_Plan/showUserAnswers?qid=9331459&amp;voteID=1191245", "View Response")</f>
        <v>View Response</v>
      </c>
    </row>
    <row r="665" spans="1:6" x14ac:dyDescent="0.35">
      <c r="A665">
        <v>1191246</v>
      </c>
      <c r="B665" t="s">
        <v>2326</v>
      </c>
      <c r="C665" t="s">
        <v>723</v>
      </c>
      <c r="D665" t="s">
        <v>4</v>
      </c>
      <c r="E665" s="3" t="s">
        <v>4</v>
      </c>
      <c r="F665" s="1" t="str">
        <f>HYPERLINK("https://strategicplanning.horsham.gov.uk/Regulation_19_Local_Plan/showUserAnswers?qid=9331459&amp;voteID=1191246", "View Response")</f>
        <v>View Response</v>
      </c>
    </row>
    <row r="666" spans="1:6" x14ac:dyDescent="0.35">
      <c r="A666">
        <v>1191255</v>
      </c>
      <c r="B666" t="s">
        <v>2327</v>
      </c>
      <c r="C666" t="s">
        <v>725</v>
      </c>
      <c r="D666" t="s">
        <v>4</v>
      </c>
      <c r="E666" s="3" t="s">
        <v>4</v>
      </c>
      <c r="F666" s="1" t="str">
        <f>HYPERLINK("https://strategicplanning.horsham.gov.uk/Regulation_19_Local_Plan/showUserAnswers?qid=9331459&amp;voteID=1191255", "View Response")</f>
        <v>View Response</v>
      </c>
    </row>
    <row r="667" spans="1:6" x14ac:dyDescent="0.35">
      <c r="A667">
        <v>1191259</v>
      </c>
      <c r="B667" t="s">
        <v>2328</v>
      </c>
      <c r="C667" t="s">
        <v>4</v>
      </c>
      <c r="D667" t="s">
        <v>4</v>
      </c>
      <c r="E667" s="3" t="s">
        <v>4</v>
      </c>
      <c r="F667" s="1" t="str">
        <f>HYPERLINK("https://strategicplanning.horsham.gov.uk/Regulation_19_Local_Plan/showUserAnswers?qid=9331459&amp;voteID=1191259", "View Response")</f>
        <v>View Response</v>
      </c>
    </row>
    <row r="668" spans="1:6" x14ac:dyDescent="0.35">
      <c r="A668">
        <v>1191263</v>
      </c>
      <c r="B668" t="s">
        <v>2329</v>
      </c>
      <c r="C668" t="s">
        <v>728</v>
      </c>
      <c r="D668" t="s">
        <v>4</v>
      </c>
      <c r="E668" s="3" t="s">
        <v>127</v>
      </c>
      <c r="F668" s="1" t="str">
        <f>HYPERLINK("https://strategicplanning.horsham.gov.uk/Regulation_19_Local_Plan/showUserAnswers?qid=9331459&amp;voteID=1191263", "View Response")</f>
        <v>View Response</v>
      </c>
    </row>
    <row r="669" spans="1:6" x14ac:dyDescent="0.35">
      <c r="A669">
        <v>1191265</v>
      </c>
      <c r="B669" t="s">
        <v>2330</v>
      </c>
      <c r="C669" t="s">
        <v>4</v>
      </c>
      <c r="D669" t="s">
        <v>4</v>
      </c>
      <c r="E669" s="3" t="s">
        <v>4</v>
      </c>
      <c r="F669" s="1" t="str">
        <f>HYPERLINK("https://strategicplanning.horsham.gov.uk/Regulation_19_Local_Plan/showUserAnswers?qid=9331459&amp;voteID=1191265", "View Response")</f>
        <v>View Response</v>
      </c>
    </row>
    <row r="670" spans="1:6" x14ac:dyDescent="0.35">
      <c r="A670">
        <v>1191266</v>
      </c>
      <c r="B670" t="s">
        <v>2331</v>
      </c>
      <c r="C670" t="s">
        <v>4</v>
      </c>
      <c r="D670" t="s">
        <v>4</v>
      </c>
      <c r="E670" s="3" t="s">
        <v>4</v>
      </c>
      <c r="F670" s="1" t="str">
        <f>HYPERLINK("https://strategicplanning.horsham.gov.uk/Regulation_19_Local_Plan/showUserAnswers?qid=9331459&amp;voteID=1191266", "View Response")</f>
        <v>View Response</v>
      </c>
    </row>
    <row r="671" spans="1:6" x14ac:dyDescent="0.35">
      <c r="A671">
        <v>1191267</v>
      </c>
      <c r="B671" t="s">
        <v>2322</v>
      </c>
      <c r="C671" t="s">
        <v>716</v>
      </c>
      <c r="D671" t="s">
        <v>717</v>
      </c>
      <c r="E671" s="3" t="s">
        <v>127</v>
      </c>
      <c r="F671" s="1" t="str">
        <f>HYPERLINK("https://strategicplanning.horsham.gov.uk/Regulation_19_Local_Plan/showUserAnswers?qid=9331459&amp;voteID=1191267", "View Response")</f>
        <v>View Response</v>
      </c>
    </row>
    <row r="672" spans="1:6" x14ac:dyDescent="0.35">
      <c r="A672">
        <v>1191269</v>
      </c>
      <c r="B672" t="s">
        <v>2329</v>
      </c>
      <c r="C672" t="s">
        <v>728</v>
      </c>
      <c r="D672" t="s">
        <v>4</v>
      </c>
      <c r="E672" s="3" t="s">
        <v>127</v>
      </c>
      <c r="F672" s="1" t="str">
        <f>HYPERLINK("https://strategicplanning.horsham.gov.uk/Regulation_19_Local_Plan/showUserAnswers?qid=9331459&amp;voteID=1191269", "View Response")</f>
        <v>View Response</v>
      </c>
    </row>
    <row r="673" spans="1:6" x14ac:dyDescent="0.35">
      <c r="A673">
        <v>1191277</v>
      </c>
      <c r="B673" t="s">
        <v>2332</v>
      </c>
      <c r="C673" t="s">
        <v>4</v>
      </c>
      <c r="D673" t="s">
        <v>4</v>
      </c>
      <c r="E673" s="3" t="s">
        <v>4</v>
      </c>
      <c r="F673" s="1" t="str">
        <f>HYPERLINK("https://strategicplanning.horsham.gov.uk/Regulation_19_Local_Plan/showUserAnswers?qid=9331459&amp;voteID=1191277", "View Response")</f>
        <v>View Response</v>
      </c>
    </row>
    <row r="674" spans="1:6" x14ac:dyDescent="0.35">
      <c r="A674">
        <v>1191282</v>
      </c>
      <c r="B674" t="s">
        <v>2333</v>
      </c>
      <c r="C674" t="s">
        <v>4</v>
      </c>
      <c r="D674" t="s">
        <v>4</v>
      </c>
      <c r="E674" s="3" t="s">
        <v>4</v>
      </c>
      <c r="F674" s="1" t="str">
        <f>HYPERLINK("https://strategicplanning.horsham.gov.uk/Regulation_19_Local_Plan/showUserAnswers?qid=9331459&amp;voteID=1191282", "View Response")</f>
        <v>View Response</v>
      </c>
    </row>
    <row r="675" spans="1:6" x14ac:dyDescent="0.35">
      <c r="A675">
        <v>1191285</v>
      </c>
      <c r="B675" t="s">
        <v>2334</v>
      </c>
      <c r="C675" t="s">
        <v>735</v>
      </c>
      <c r="D675" t="s">
        <v>736</v>
      </c>
      <c r="E675" s="3" t="s">
        <v>4</v>
      </c>
      <c r="F675" s="1" t="str">
        <f>HYPERLINK("https://strategicplanning.horsham.gov.uk/Regulation_19_Local_Plan/showUserAnswers?qid=9331459&amp;voteID=1191285", "View Response")</f>
        <v>View Response</v>
      </c>
    </row>
    <row r="676" spans="1:6" x14ac:dyDescent="0.35">
      <c r="A676">
        <v>1191287</v>
      </c>
      <c r="B676" t="s">
        <v>2215</v>
      </c>
      <c r="C676" t="s">
        <v>4</v>
      </c>
      <c r="D676" t="s">
        <v>4</v>
      </c>
      <c r="E676" s="3" t="s">
        <v>4</v>
      </c>
      <c r="F676" s="1" t="str">
        <f>HYPERLINK("https://strategicplanning.horsham.gov.uk/Regulation_19_Local_Plan/showUserAnswers?qid=9331459&amp;voteID=1191287", "View Response")</f>
        <v>View Response</v>
      </c>
    </row>
    <row r="677" spans="1:6" x14ac:dyDescent="0.35">
      <c r="A677">
        <v>1191288</v>
      </c>
      <c r="B677" t="s">
        <v>2335</v>
      </c>
      <c r="C677" t="s">
        <v>4</v>
      </c>
      <c r="D677" t="s">
        <v>4</v>
      </c>
      <c r="E677" s="3" t="s">
        <v>4</v>
      </c>
      <c r="F677" s="1" t="str">
        <f>HYPERLINK("https://strategicplanning.horsham.gov.uk/Regulation_19_Local_Plan/showUserAnswers?qid=9331459&amp;voteID=1191288", "View Response")</f>
        <v>View Response</v>
      </c>
    </row>
    <row r="678" spans="1:6" x14ac:dyDescent="0.35">
      <c r="A678">
        <v>1191290</v>
      </c>
      <c r="B678" t="s">
        <v>2185</v>
      </c>
      <c r="C678" t="s">
        <v>4</v>
      </c>
      <c r="D678" t="s">
        <v>4</v>
      </c>
      <c r="E678" s="3" t="s">
        <v>4</v>
      </c>
      <c r="F678" s="1" t="str">
        <f>HYPERLINK("https://strategicplanning.horsham.gov.uk/Regulation_19_Local_Plan/showUserAnswers?qid=9331459&amp;voteID=1191290", "View Response")</f>
        <v>View Response</v>
      </c>
    </row>
    <row r="679" spans="1:6" x14ac:dyDescent="0.35">
      <c r="A679">
        <v>1191291</v>
      </c>
      <c r="B679" t="s">
        <v>2336</v>
      </c>
      <c r="C679" t="s">
        <v>4</v>
      </c>
      <c r="D679" t="s">
        <v>4</v>
      </c>
      <c r="E679" s="3" t="s">
        <v>4</v>
      </c>
      <c r="F679" s="1" t="str">
        <f>HYPERLINK("https://strategicplanning.horsham.gov.uk/Regulation_19_Local_Plan/showUserAnswers?qid=9331459&amp;voteID=1191291", "View Response")</f>
        <v>View Response</v>
      </c>
    </row>
    <row r="680" spans="1:6" x14ac:dyDescent="0.35">
      <c r="A680">
        <v>1191292</v>
      </c>
      <c r="B680" t="s">
        <v>2337</v>
      </c>
      <c r="C680" t="s">
        <v>4</v>
      </c>
      <c r="D680" t="s">
        <v>4</v>
      </c>
      <c r="E680" s="3" t="s">
        <v>4</v>
      </c>
      <c r="F680" s="1" t="str">
        <f>HYPERLINK("https://strategicplanning.horsham.gov.uk/Regulation_19_Local_Plan/showUserAnswers?qid=9331459&amp;voteID=1191292", "View Response")</f>
        <v>View Response</v>
      </c>
    </row>
    <row r="681" spans="1:6" x14ac:dyDescent="0.35">
      <c r="A681">
        <v>1191293</v>
      </c>
      <c r="B681" t="s">
        <v>2338</v>
      </c>
      <c r="C681" t="s">
        <v>4</v>
      </c>
      <c r="D681" t="s">
        <v>4</v>
      </c>
      <c r="E681" s="3" t="s">
        <v>127</v>
      </c>
      <c r="F681" s="1" t="str">
        <f>HYPERLINK("https://strategicplanning.horsham.gov.uk/Regulation_19_Local_Plan/showUserAnswers?qid=9331459&amp;voteID=1191293", "View Response")</f>
        <v>View Response</v>
      </c>
    </row>
    <row r="682" spans="1:6" x14ac:dyDescent="0.35">
      <c r="A682">
        <v>1191295</v>
      </c>
      <c r="B682" t="s">
        <v>2339</v>
      </c>
      <c r="C682" t="s">
        <v>4</v>
      </c>
      <c r="D682" t="s">
        <v>4</v>
      </c>
      <c r="E682" s="3" t="s">
        <v>4</v>
      </c>
      <c r="F682" s="1" t="str">
        <f>HYPERLINK("https://strategicplanning.horsham.gov.uk/Regulation_19_Local_Plan/showUserAnswers?qid=9331459&amp;voteID=1191295", "View Response")</f>
        <v>View Response</v>
      </c>
    </row>
    <row r="683" spans="1:6" x14ac:dyDescent="0.35">
      <c r="A683">
        <v>1191299</v>
      </c>
      <c r="B683" t="s">
        <v>2224</v>
      </c>
      <c r="C683" t="s">
        <v>545</v>
      </c>
      <c r="D683" t="s">
        <v>4</v>
      </c>
      <c r="E683" s="3" t="s">
        <v>127</v>
      </c>
      <c r="F683" s="1" t="str">
        <f>HYPERLINK("https://strategicplanning.horsham.gov.uk/Regulation_19_Local_Plan/showUserAnswers?qid=9331459&amp;voteID=1191299", "View Response")</f>
        <v>View Response</v>
      </c>
    </row>
    <row r="684" spans="1:6" x14ac:dyDescent="0.35">
      <c r="A684">
        <v>1191305</v>
      </c>
      <c r="B684" t="s">
        <v>2340</v>
      </c>
      <c r="C684" t="s">
        <v>4</v>
      </c>
      <c r="D684" t="s">
        <v>4</v>
      </c>
      <c r="E684" s="3" t="s">
        <v>127</v>
      </c>
      <c r="F684" s="1" t="str">
        <f>HYPERLINK("https://strategicplanning.horsham.gov.uk/Regulation_19_Local_Plan/showUserAnswers?qid=9331459&amp;voteID=1191305", "View Response")</f>
        <v>View Response</v>
      </c>
    </row>
    <row r="685" spans="1:6" x14ac:dyDescent="0.35">
      <c r="A685">
        <v>1191308</v>
      </c>
      <c r="B685" t="s">
        <v>2340</v>
      </c>
      <c r="C685" t="s">
        <v>4</v>
      </c>
      <c r="D685" t="s">
        <v>4</v>
      </c>
      <c r="E685" s="3" t="s">
        <v>127</v>
      </c>
      <c r="F685" s="1" t="str">
        <f>HYPERLINK("https://strategicplanning.horsham.gov.uk/Regulation_19_Local_Plan/showUserAnswers?qid=9331459&amp;voteID=1191308", "View Response")</f>
        <v>View Response</v>
      </c>
    </row>
    <row r="686" spans="1:6" x14ac:dyDescent="0.35">
      <c r="A686">
        <v>1191309</v>
      </c>
      <c r="B686" t="s">
        <v>2341</v>
      </c>
      <c r="C686" t="s">
        <v>4</v>
      </c>
      <c r="D686" t="s">
        <v>4</v>
      </c>
      <c r="E686" s="3" t="s">
        <v>4</v>
      </c>
      <c r="F686" s="1" t="str">
        <f>HYPERLINK("https://strategicplanning.horsham.gov.uk/Regulation_19_Local_Plan/showUserAnswers?qid=9331459&amp;voteID=1191309", "View Response")</f>
        <v>View Response</v>
      </c>
    </row>
    <row r="687" spans="1:6" x14ac:dyDescent="0.35">
      <c r="A687">
        <v>1191315</v>
      </c>
      <c r="B687" t="s">
        <v>2342</v>
      </c>
      <c r="C687" t="s">
        <v>4</v>
      </c>
      <c r="D687" t="s">
        <v>4</v>
      </c>
      <c r="E687" s="3" t="s">
        <v>4</v>
      </c>
      <c r="F687" s="1" t="str">
        <f>HYPERLINK("https://strategicplanning.horsham.gov.uk/Regulation_19_Local_Plan/showUserAnswers?qid=9331459&amp;voteID=1191315", "View Response")</f>
        <v>View Response</v>
      </c>
    </row>
    <row r="688" spans="1:6" x14ac:dyDescent="0.35">
      <c r="A688">
        <v>1191316</v>
      </c>
      <c r="B688" t="s">
        <v>2343</v>
      </c>
      <c r="C688" t="s">
        <v>4</v>
      </c>
      <c r="D688" t="s">
        <v>750</v>
      </c>
      <c r="E688" s="3" t="s">
        <v>127</v>
      </c>
      <c r="F688" s="1" t="str">
        <f>HYPERLINK("https://strategicplanning.horsham.gov.uk/Regulation_19_Local_Plan/showUserAnswers?qid=9331459&amp;voteID=1191316", "View Response")</f>
        <v>View Response</v>
      </c>
    </row>
    <row r="689" spans="1:6" x14ac:dyDescent="0.35">
      <c r="A689">
        <v>1191319</v>
      </c>
      <c r="B689" t="s">
        <v>2344</v>
      </c>
      <c r="C689" t="s">
        <v>4</v>
      </c>
      <c r="D689" t="s">
        <v>4</v>
      </c>
      <c r="E689" s="3" t="s">
        <v>4</v>
      </c>
      <c r="F689" s="1" t="str">
        <f>HYPERLINK("https://strategicplanning.horsham.gov.uk/Regulation_19_Local_Plan/showUserAnswers?qid=9331459&amp;voteID=1191319", "View Response")</f>
        <v>View Response</v>
      </c>
    </row>
    <row r="690" spans="1:6" x14ac:dyDescent="0.35">
      <c r="A690">
        <v>1191322</v>
      </c>
      <c r="B690" t="s">
        <v>2345</v>
      </c>
      <c r="C690" t="s">
        <v>4</v>
      </c>
      <c r="D690" t="s">
        <v>4</v>
      </c>
      <c r="E690" s="3" t="s">
        <v>4</v>
      </c>
      <c r="F690" s="1" t="str">
        <f>HYPERLINK("https://strategicplanning.horsham.gov.uk/Regulation_19_Local_Plan/showUserAnswers?qid=9331459&amp;voteID=1191322", "View Response")</f>
        <v>View Response</v>
      </c>
    </row>
    <row r="691" spans="1:6" x14ac:dyDescent="0.35">
      <c r="A691">
        <v>1191326</v>
      </c>
      <c r="B691" t="s">
        <v>2343</v>
      </c>
      <c r="C691" t="s">
        <v>4</v>
      </c>
      <c r="D691" t="s">
        <v>750</v>
      </c>
      <c r="E691" s="3" t="s">
        <v>127</v>
      </c>
      <c r="F691" s="1" t="str">
        <f>HYPERLINK("https://strategicplanning.horsham.gov.uk/Regulation_19_Local_Plan/showUserAnswers?qid=9331459&amp;voteID=1191326", "View Response")</f>
        <v>View Response</v>
      </c>
    </row>
    <row r="692" spans="1:6" x14ac:dyDescent="0.35">
      <c r="A692">
        <v>1191332</v>
      </c>
      <c r="B692" t="s">
        <v>2346</v>
      </c>
      <c r="C692" t="s">
        <v>4</v>
      </c>
      <c r="D692" t="s">
        <v>4</v>
      </c>
      <c r="E692" s="3" t="s">
        <v>4</v>
      </c>
      <c r="F692" s="1" t="str">
        <f>HYPERLINK("https://strategicplanning.horsham.gov.uk/Regulation_19_Local_Plan/showUserAnswers?qid=9331459&amp;voteID=1191332", "View Response")</f>
        <v>View Response</v>
      </c>
    </row>
    <row r="693" spans="1:6" x14ac:dyDescent="0.35">
      <c r="A693">
        <v>1191342</v>
      </c>
      <c r="B693" t="s">
        <v>2343</v>
      </c>
      <c r="C693" t="s">
        <v>4</v>
      </c>
      <c r="D693" t="s">
        <v>750</v>
      </c>
      <c r="E693" s="3" t="s">
        <v>127</v>
      </c>
      <c r="F693" s="1" t="str">
        <f>HYPERLINK("https://strategicplanning.horsham.gov.uk/Regulation_19_Local_Plan/showUserAnswers?qid=9331459&amp;voteID=1191342", "View Response")</f>
        <v>View Response</v>
      </c>
    </row>
    <row r="694" spans="1:6" x14ac:dyDescent="0.35">
      <c r="A694">
        <v>1191347</v>
      </c>
      <c r="B694" t="s">
        <v>2347</v>
      </c>
      <c r="C694" t="s">
        <v>4</v>
      </c>
      <c r="D694" t="s">
        <v>4</v>
      </c>
      <c r="E694" s="3" t="s">
        <v>4</v>
      </c>
      <c r="F694" s="1" t="str">
        <f>HYPERLINK("https://strategicplanning.horsham.gov.uk/Regulation_19_Local_Plan/showUserAnswers?qid=9331459&amp;voteID=1191347", "View Response")</f>
        <v>View Response</v>
      </c>
    </row>
    <row r="695" spans="1:6" x14ac:dyDescent="0.35">
      <c r="A695">
        <v>1191349</v>
      </c>
      <c r="B695" t="s">
        <v>2343</v>
      </c>
      <c r="C695" t="s">
        <v>4</v>
      </c>
      <c r="D695" t="s">
        <v>750</v>
      </c>
      <c r="E695" s="3" t="s">
        <v>127</v>
      </c>
      <c r="F695" s="1" t="str">
        <f>HYPERLINK("https://strategicplanning.horsham.gov.uk/Regulation_19_Local_Plan/showUserAnswers?qid=9331459&amp;voteID=1191349", "View Response")</f>
        <v>View Response</v>
      </c>
    </row>
    <row r="696" spans="1:6" x14ac:dyDescent="0.35">
      <c r="A696">
        <v>1191352</v>
      </c>
      <c r="B696" t="s">
        <v>2348</v>
      </c>
      <c r="C696" t="s">
        <v>4</v>
      </c>
      <c r="D696" t="s">
        <v>4</v>
      </c>
      <c r="E696" s="3" t="s">
        <v>4</v>
      </c>
      <c r="F696" s="1" t="str">
        <f>HYPERLINK("https://strategicplanning.horsham.gov.uk/Regulation_19_Local_Plan/showUserAnswers?qid=9331459&amp;voteID=1191352", "View Response")</f>
        <v>View Response</v>
      </c>
    </row>
    <row r="697" spans="1:6" x14ac:dyDescent="0.35">
      <c r="A697">
        <v>1191355</v>
      </c>
      <c r="B697" t="s">
        <v>2349</v>
      </c>
      <c r="C697" t="s">
        <v>4</v>
      </c>
      <c r="D697" t="s">
        <v>4</v>
      </c>
      <c r="E697" s="3" t="s">
        <v>4</v>
      </c>
      <c r="F697" s="1" t="str">
        <f>HYPERLINK("https://strategicplanning.horsham.gov.uk/Regulation_19_Local_Plan/showUserAnswers?qid=9331459&amp;voteID=1191355", "View Response")</f>
        <v>View Response</v>
      </c>
    </row>
    <row r="698" spans="1:6" x14ac:dyDescent="0.35">
      <c r="A698">
        <v>1191358</v>
      </c>
      <c r="B698" t="s">
        <v>2343</v>
      </c>
      <c r="C698" t="s">
        <v>4</v>
      </c>
      <c r="D698" t="s">
        <v>750</v>
      </c>
      <c r="E698" s="3" t="s">
        <v>127</v>
      </c>
      <c r="F698" s="1" t="str">
        <f>HYPERLINK("https://strategicplanning.horsham.gov.uk/Regulation_19_Local_Plan/showUserAnswers?qid=9331459&amp;voteID=1191358", "View Response")</f>
        <v>View Response</v>
      </c>
    </row>
    <row r="699" spans="1:6" x14ac:dyDescent="0.35">
      <c r="A699">
        <v>1191360</v>
      </c>
      <c r="B699" t="s">
        <v>2350</v>
      </c>
      <c r="C699" t="s">
        <v>4</v>
      </c>
      <c r="D699" t="s">
        <v>4</v>
      </c>
      <c r="E699" s="3" t="s">
        <v>4</v>
      </c>
      <c r="F699" s="1" t="str">
        <f>HYPERLINK("https://strategicplanning.horsham.gov.uk/Regulation_19_Local_Plan/showUserAnswers?qid=9331459&amp;voteID=1191360", "View Response")</f>
        <v>View Response</v>
      </c>
    </row>
    <row r="700" spans="1:6" x14ac:dyDescent="0.35">
      <c r="A700">
        <v>1191367</v>
      </c>
      <c r="B700" t="s">
        <v>2351</v>
      </c>
      <c r="C700" t="s">
        <v>4</v>
      </c>
      <c r="D700" t="s">
        <v>4</v>
      </c>
      <c r="E700" s="3" t="s">
        <v>127</v>
      </c>
      <c r="F700" s="1" t="str">
        <f>HYPERLINK("https://strategicplanning.horsham.gov.uk/Regulation_19_Local_Plan/showUserAnswers?qid=9331459&amp;voteID=1191367", "View Response")</f>
        <v>View Response</v>
      </c>
    </row>
    <row r="701" spans="1:6" x14ac:dyDescent="0.35">
      <c r="A701">
        <v>1191369</v>
      </c>
      <c r="B701" t="s">
        <v>2352</v>
      </c>
      <c r="C701" t="s">
        <v>4</v>
      </c>
      <c r="D701" t="s">
        <v>4</v>
      </c>
      <c r="E701" s="3" t="s">
        <v>4</v>
      </c>
      <c r="F701" s="1" t="str">
        <f>HYPERLINK("https://strategicplanning.horsham.gov.uk/Regulation_19_Local_Plan/showUserAnswers?qid=9331459&amp;voteID=1191369", "View Response")</f>
        <v>View Response</v>
      </c>
    </row>
    <row r="702" spans="1:6" x14ac:dyDescent="0.35">
      <c r="A702">
        <v>1191371</v>
      </c>
      <c r="B702" t="s">
        <v>2351</v>
      </c>
      <c r="C702" t="s">
        <v>4</v>
      </c>
      <c r="D702" t="s">
        <v>4</v>
      </c>
      <c r="E702" s="3" t="s">
        <v>127</v>
      </c>
      <c r="F702" s="1" t="str">
        <f>HYPERLINK("https://strategicplanning.horsham.gov.uk/Regulation_19_Local_Plan/showUserAnswers?qid=9331459&amp;voteID=1191371", "View Response")</f>
        <v>View Response</v>
      </c>
    </row>
    <row r="703" spans="1:6" x14ac:dyDescent="0.35">
      <c r="A703">
        <v>1191373</v>
      </c>
      <c r="B703" t="s">
        <v>2353</v>
      </c>
      <c r="C703" t="s">
        <v>4</v>
      </c>
      <c r="D703" t="s">
        <v>4</v>
      </c>
      <c r="E703" s="3" t="s">
        <v>4</v>
      </c>
      <c r="F703" s="1" t="str">
        <f>HYPERLINK("https://strategicplanning.horsham.gov.uk/Regulation_19_Local_Plan/showUserAnswers?qid=9331459&amp;voteID=1191373", "View Response")</f>
        <v>View Response</v>
      </c>
    </row>
    <row r="704" spans="1:6" x14ac:dyDescent="0.35">
      <c r="A704">
        <v>1191374</v>
      </c>
      <c r="B704" t="s">
        <v>2354</v>
      </c>
      <c r="C704" t="s">
        <v>4</v>
      </c>
      <c r="D704" t="s">
        <v>4</v>
      </c>
      <c r="E704" s="3" t="s">
        <v>4</v>
      </c>
      <c r="F704" s="1" t="str">
        <f>HYPERLINK("https://strategicplanning.horsham.gov.uk/Regulation_19_Local_Plan/showUserAnswers?qid=9331459&amp;voteID=1191374", "View Response")</f>
        <v>View Response</v>
      </c>
    </row>
    <row r="705" spans="1:6" x14ac:dyDescent="0.35">
      <c r="A705">
        <v>1191375</v>
      </c>
      <c r="B705" t="s">
        <v>2355</v>
      </c>
      <c r="C705" t="s">
        <v>4</v>
      </c>
      <c r="D705" t="s">
        <v>4</v>
      </c>
      <c r="E705" s="3" t="s">
        <v>4</v>
      </c>
      <c r="F705" s="1" t="str">
        <f>HYPERLINK("https://strategicplanning.horsham.gov.uk/Regulation_19_Local_Plan/showUserAnswers?qid=9331459&amp;voteID=1191375", "View Response")</f>
        <v>View Response</v>
      </c>
    </row>
    <row r="706" spans="1:6" x14ac:dyDescent="0.35">
      <c r="A706">
        <v>1191380</v>
      </c>
      <c r="B706" t="s">
        <v>2019</v>
      </c>
      <c r="C706" t="s">
        <v>4</v>
      </c>
      <c r="D706" t="s">
        <v>4</v>
      </c>
      <c r="E706" s="3" t="s">
        <v>127</v>
      </c>
      <c r="F706" s="1" t="str">
        <f>HYPERLINK("https://strategicplanning.horsham.gov.uk/Regulation_19_Local_Plan/showUserAnswers?qid=9331459&amp;voteID=1191380", "View Response")</f>
        <v>View Response</v>
      </c>
    </row>
    <row r="707" spans="1:6" x14ac:dyDescent="0.35">
      <c r="A707">
        <v>1191392</v>
      </c>
      <c r="B707" t="s">
        <v>2019</v>
      </c>
      <c r="C707" t="s">
        <v>4</v>
      </c>
      <c r="D707" t="s">
        <v>4</v>
      </c>
      <c r="E707" s="3" t="s">
        <v>127</v>
      </c>
      <c r="F707" s="1" t="str">
        <f>HYPERLINK("https://strategicplanning.horsham.gov.uk/Regulation_19_Local_Plan/showUserAnswers?qid=9331459&amp;voteID=1191392", "View Response")</f>
        <v>View Response</v>
      </c>
    </row>
    <row r="708" spans="1:6" x14ac:dyDescent="0.35">
      <c r="A708">
        <v>1191393</v>
      </c>
      <c r="B708" t="s">
        <v>2356</v>
      </c>
      <c r="C708" t="s">
        <v>4</v>
      </c>
      <c r="D708" t="s">
        <v>4</v>
      </c>
      <c r="E708" s="3" t="s">
        <v>4</v>
      </c>
      <c r="F708" s="1" t="str">
        <f>HYPERLINK("https://strategicplanning.horsham.gov.uk/Regulation_19_Local_Plan/showUserAnswers?qid=9331459&amp;voteID=1191393", "View Response")</f>
        <v>View Response</v>
      </c>
    </row>
    <row r="709" spans="1:6" x14ac:dyDescent="0.35">
      <c r="A709">
        <v>1191395</v>
      </c>
      <c r="B709" t="s">
        <v>2357</v>
      </c>
      <c r="C709" t="s">
        <v>4</v>
      </c>
      <c r="D709" t="s">
        <v>4</v>
      </c>
      <c r="E709" s="3" t="s">
        <v>127</v>
      </c>
      <c r="F709" s="1" t="str">
        <f>HYPERLINK("https://strategicplanning.horsham.gov.uk/Regulation_19_Local_Plan/showUserAnswers?qid=9331459&amp;voteID=1191395", "View Response")</f>
        <v>View Response</v>
      </c>
    </row>
    <row r="710" spans="1:6" x14ac:dyDescent="0.35">
      <c r="A710">
        <v>1191397</v>
      </c>
      <c r="B710" t="s">
        <v>2358</v>
      </c>
      <c r="C710" t="s">
        <v>4</v>
      </c>
      <c r="D710" t="s">
        <v>4</v>
      </c>
      <c r="E710" s="3" t="s">
        <v>4</v>
      </c>
      <c r="F710" s="1" t="str">
        <f>HYPERLINK("https://strategicplanning.horsham.gov.uk/Regulation_19_Local_Plan/showUserAnswers?qid=9331459&amp;voteID=1191397", "View Response")</f>
        <v>View Response</v>
      </c>
    </row>
    <row r="711" spans="1:6" x14ac:dyDescent="0.35">
      <c r="A711">
        <v>1191398</v>
      </c>
      <c r="B711" t="s">
        <v>2359</v>
      </c>
      <c r="C711" t="s">
        <v>4</v>
      </c>
      <c r="D711" t="s">
        <v>4</v>
      </c>
      <c r="E711" s="3" t="s">
        <v>4</v>
      </c>
      <c r="F711" s="1" t="str">
        <f>HYPERLINK("https://strategicplanning.horsham.gov.uk/Regulation_19_Local_Plan/showUserAnswers?qid=9331459&amp;voteID=1191398", "View Response")</f>
        <v>View Response</v>
      </c>
    </row>
    <row r="712" spans="1:6" x14ac:dyDescent="0.35">
      <c r="A712">
        <v>1191400</v>
      </c>
      <c r="B712" t="s">
        <v>2360</v>
      </c>
      <c r="C712" t="s">
        <v>4</v>
      </c>
      <c r="D712" t="s">
        <v>4</v>
      </c>
      <c r="E712" s="3" t="s">
        <v>4</v>
      </c>
      <c r="F712" s="1" t="str">
        <f>HYPERLINK("https://strategicplanning.horsham.gov.uk/Regulation_19_Local_Plan/showUserAnswers?qid=9331459&amp;voteID=1191400", "View Response")</f>
        <v>View Response</v>
      </c>
    </row>
    <row r="713" spans="1:6" x14ac:dyDescent="0.35">
      <c r="A713">
        <v>1191403</v>
      </c>
      <c r="B713" t="s">
        <v>2361</v>
      </c>
      <c r="C713" t="s">
        <v>776</v>
      </c>
      <c r="D713" t="s">
        <v>4</v>
      </c>
      <c r="E713" s="3" t="s">
        <v>127</v>
      </c>
      <c r="F713" s="1" t="str">
        <f>HYPERLINK("https://strategicplanning.horsham.gov.uk/Regulation_19_Local_Plan/showUserAnswers?qid=9331459&amp;voteID=1191403", "View Response")</f>
        <v>View Response</v>
      </c>
    </row>
    <row r="714" spans="1:6" x14ac:dyDescent="0.35">
      <c r="A714">
        <v>1191405</v>
      </c>
      <c r="B714" t="s">
        <v>2362</v>
      </c>
      <c r="C714" t="s">
        <v>4</v>
      </c>
      <c r="D714" t="s">
        <v>4</v>
      </c>
      <c r="E714" s="3" t="s">
        <v>4</v>
      </c>
      <c r="F714" s="1" t="str">
        <f>HYPERLINK("https://strategicplanning.horsham.gov.uk/Regulation_19_Local_Plan/showUserAnswers?qid=9331459&amp;voteID=1191405", "View Response")</f>
        <v>View Response</v>
      </c>
    </row>
    <row r="715" spans="1:6" x14ac:dyDescent="0.35">
      <c r="A715">
        <v>1191407</v>
      </c>
      <c r="B715" t="s">
        <v>2019</v>
      </c>
      <c r="C715" t="s">
        <v>4</v>
      </c>
      <c r="D715" t="s">
        <v>4</v>
      </c>
      <c r="E715" s="3" t="s">
        <v>127</v>
      </c>
      <c r="F715" s="1" t="str">
        <f>HYPERLINK("https://strategicplanning.horsham.gov.uk/Regulation_19_Local_Plan/showUserAnswers?qid=9331459&amp;voteID=1191407", "View Response")</f>
        <v>View Response</v>
      </c>
    </row>
    <row r="716" spans="1:6" x14ac:dyDescent="0.35">
      <c r="A716">
        <v>1191416</v>
      </c>
      <c r="B716" t="s">
        <v>2363</v>
      </c>
      <c r="C716" t="s">
        <v>4</v>
      </c>
      <c r="D716" t="s">
        <v>4</v>
      </c>
      <c r="E716" s="3" t="s">
        <v>4</v>
      </c>
      <c r="F716" s="1" t="str">
        <f>HYPERLINK("https://strategicplanning.horsham.gov.uk/Regulation_19_Local_Plan/showUserAnswers?qid=9331459&amp;voteID=1191416", "View Response")</f>
        <v>View Response</v>
      </c>
    </row>
    <row r="717" spans="1:6" x14ac:dyDescent="0.35">
      <c r="A717">
        <v>1191418</v>
      </c>
      <c r="B717" t="s">
        <v>2363</v>
      </c>
      <c r="C717" t="s">
        <v>4</v>
      </c>
      <c r="D717" t="s">
        <v>4</v>
      </c>
      <c r="E717" s="3" t="s">
        <v>4</v>
      </c>
      <c r="F717" s="1" t="str">
        <f>HYPERLINK("https://strategicplanning.horsham.gov.uk/Regulation_19_Local_Plan/showUserAnswers?qid=9331459&amp;voteID=1191418", "View Response")</f>
        <v>View Response</v>
      </c>
    </row>
    <row r="718" spans="1:6" x14ac:dyDescent="0.35">
      <c r="A718">
        <v>1191421</v>
      </c>
      <c r="B718" t="s">
        <v>2363</v>
      </c>
      <c r="C718" t="s">
        <v>4</v>
      </c>
      <c r="D718" t="s">
        <v>4</v>
      </c>
      <c r="E718" s="3" t="s">
        <v>4</v>
      </c>
      <c r="F718" s="1" t="str">
        <f>HYPERLINK("https://strategicplanning.horsham.gov.uk/Regulation_19_Local_Plan/showUserAnswers?qid=9331459&amp;voteID=1191421", "View Response")</f>
        <v>View Response</v>
      </c>
    </row>
    <row r="719" spans="1:6" x14ac:dyDescent="0.35">
      <c r="A719">
        <v>1191423</v>
      </c>
      <c r="B719" t="s">
        <v>2363</v>
      </c>
      <c r="C719" t="s">
        <v>4</v>
      </c>
      <c r="D719" t="s">
        <v>4</v>
      </c>
      <c r="E719" s="3" t="s">
        <v>4</v>
      </c>
      <c r="F719" s="1" t="str">
        <f>HYPERLINK("https://strategicplanning.horsham.gov.uk/Regulation_19_Local_Plan/showUserAnswers?qid=9331459&amp;voteID=1191423", "View Response")</f>
        <v>View Response</v>
      </c>
    </row>
    <row r="720" spans="1:6" x14ac:dyDescent="0.35">
      <c r="A720">
        <v>1191427</v>
      </c>
      <c r="B720" t="s">
        <v>2363</v>
      </c>
      <c r="C720" t="s">
        <v>4</v>
      </c>
      <c r="D720" t="s">
        <v>4</v>
      </c>
      <c r="E720" s="3" t="s">
        <v>4</v>
      </c>
      <c r="F720" s="1" t="str">
        <f>HYPERLINK("https://strategicplanning.horsham.gov.uk/Regulation_19_Local_Plan/showUserAnswers?qid=9331459&amp;voteID=1191427", "View Response")</f>
        <v>View Response</v>
      </c>
    </row>
    <row r="721" spans="1:6" x14ac:dyDescent="0.35">
      <c r="A721">
        <v>1191435</v>
      </c>
      <c r="B721" t="s">
        <v>2364</v>
      </c>
      <c r="C721" t="s">
        <v>4</v>
      </c>
      <c r="D721" t="s">
        <v>4</v>
      </c>
      <c r="E721" s="3" t="s">
        <v>4</v>
      </c>
      <c r="F721" s="1" t="str">
        <f>HYPERLINK("https://strategicplanning.horsham.gov.uk/Regulation_19_Local_Plan/showUserAnswers?qid=9331459&amp;voteID=1191435", "View Response")</f>
        <v>View Response</v>
      </c>
    </row>
    <row r="722" spans="1:6" x14ac:dyDescent="0.35">
      <c r="A722">
        <v>1191438</v>
      </c>
      <c r="B722" t="s">
        <v>2365</v>
      </c>
      <c r="C722" t="s">
        <v>4</v>
      </c>
      <c r="D722" t="s">
        <v>4</v>
      </c>
      <c r="E722" s="3" t="s">
        <v>4</v>
      </c>
      <c r="F722" s="1" t="str">
        <f>HYPERLINK("https://strategicplanning.horsham.gov.uk/Regulation_19_Local_Plan/showUserAnswers?qid=9331459&amp;voteID=1191438", "View Response")</f>
        <v>View Response</v>
      </c>
    </row>
    <row r="723" spans="1:6" x14ac:dyDescent="0.35">
      <c r="A723">
        <v>1191439</v>
      </c>
      <c r="B723" t="s">
        <v>2366</v>
      </c>
      <c r="C723" t="s">
        <v>4</v>
      </c>
      <c r="D723" t="s">
        <v>4</v>
      </c>
      <c r="E723" s="3" t="s">
        <v>4</v>
      </c>
      <c r="F723" s="1" t="str">
        <f>HYPERLINK("https://strategicplanning.horsham.gov.uk/Regulation_19_Local_Plan/showUserAnswers?qid=9331459&amp;voteID=1191439", "View Response")</f>
        <v>View Response</v>
      </c>
    </row>
    <row r="724" spans="1:6" x14ac:dyDescent="0.35">
      <c r="A724">
        <v>1191443</v>
      </c>
      <c r="B724" t="s">
        <v>2367</v>
      </c>
      <c r="C724" t="s">
        <v>4</v>
      </c>
      <c r="D724" t="s">
        <v>4</v>
      </c>
      <c r="E724" s="3" t="s">
        <v>4</v>
      </c>
      <c r="F724" s="1" t="str">
        <f>HYPERLINK("https://strategicplanning.horsham.gov.uk/Regulation_19_Local_Plan/showUserAnswers?qid=9331459&amp;voteID=1191443", "View Response")</f>
        <v>View Response</v>
      </c>
    </row>
    <row r="725" spans="1:6" x14ac:dyDescent="0.35">
      <c r="A725">
        <v>1191456</v>
      </c>
      <c r="B725" t="s">
        <v>2368</v>
      </c>
      <c r="C725" t="s">
        <v>4</v>
      </c>
      <c r="D725" t="s">
        <v>4</v>
      </c>
      <c r="E725" s="3" t="s">
        <v>4</v>
      </c>
      <c r="F725" s="1" t="str">
        <f>HYPERLINK("https://strategicplanning.horsham.gov.uk/Regulation_19_Local_Plan/showUserAnswers?qid=9331459&amp;voteID=1191456", "View Response")</f>
        <v>View Response</v>
      </c>
    </row>
    <row r="726" spans="1:6" x14ac:dyDescent="0.35">
      <c r="A726">
        <v>1191457</v>
      </c>
      <c r="B726" t="s">
        <v>2369</v>
      </c>
      <c r="C726" t="s">
        <v>4</v>
      </c>
      <c r="D726" t="s">
        <v>4</v>
      </c>
      <c r="E726" s="3" t="s">
        <v>4</v>
      </c>
      <c r="F726" s="1" t="str">
        <f>HYPERLINK("https://strategicplanning.horsham.gov.uk/Regulation_19_Local_Plan/showUserAnswers?qid=9331459&amp;voteID=1191457", "View Response")</f>
        <v>View Response</v>
      </c>
    </row>
    <row r="727" spans="1:6" x14ac:dyDescent="0.35">
      <c r="A727">
        <v>1191459</v>
      </c>
      <c r="B727" t="s">
        <v>2215</v>
      </c>
      <c r="C727" t="s">
        <v>4</v>
      </c>
      <c r="D727" t="s">
        <v>4</v>
      </c>
      <c r="E727" s="3" t="s">
        <v>4</v>
      </c>
      <c r="F727" s="1" t="str">
        <f>HYPERLINK("https://strategicplanning.horsham.gov.uk/Regulation_19_Local_Plan/showUserAnswers?qid=9331459&amp;voteID=1191459", "View Response")</f>
        <v>View Response</v>
      </c>
    </row>
    <row r="728" spans="1:6" x14ac:dyDescent="0.35">
      <c r="A728">
        <v>1191460</v>
      </c>
      <c r="B728" t="s">
        <v>2369</v>
      </c>
      <c r="C728" t="s">
        <v>4</v>
      </c>
      <c r="D728" t="s">
        <v>4</v>
      </c>
      <c r="E728" s="3" t="s">
        <v>4</v>
      </c>
      <c r="F728" s="1" t="str">
        <f>HYPERLINK("https://strategicplanning.horsham.gov.uk/Regulation_19_Local_Plan/showUserAnswers?qid=9331459&amp;voteID=1191460", "View Response")</f>
        <v>View Response</v>
      </c>
    </row>
    <row r="729" spans="1:6" x14ac:dyDescent="0.35">
      <c r="A729">
        <v>1191461</v>
      </c>
      <c r="B729" t="s">
        <v>2370</v>
      </c>
      <c r="C729" t="s">
        <v>4</v>
      </c>
      <c r="D729" t="s">
        <v>4</v>
      </c>
      <c r="E729" s="3" t="s">
        <v>127</v>
      </c>
      <c r="F729" s="1" t="str">
        <f>HYPERLINK("https://strategicplanning.horsham.gov.uk/Regulation_19_Local_Plan/showUserAnswers?qid=9331459&amp;voteID=1191461", "View Response")</f>
        <v>View Response</v>
      </c>
    </row>
    <row r="730" spans="1:6" x14ac:dyDescent="0.35">
      <c r="A730">
        <v>1191462</v>
      </c>
      <c r="B730" t="s">
        <v>2371</v>
      </c>
      <c r="C730" t="s">
        <v>4</v>
      </c>
      <c r="D730" t="s">
        <v>4</v>
      </c>
      <c r="E730" s="3" t="s">
        <v>4</v>
      </c>
      <c r="F730" s="1" t="str">
        <f>HYPERLINK("https://strategicplanning.horsham.gov.uk/Regulation_19_Local_Plan/showUserAnswers?qid=9331459&amp;voteID=1191462", "View Response")</f>
        <v>View Response</v>
      </c>
    </row>
    <row r="731" spans="1:6" x14ac:dyDescent="0.35">
      <c r="A731">
        <v>1191463</v>
      </c>
      <c r="B731" t="s">
        <v>2369</v>
      </c>
      <c r="C731" t="s">
        <v>4</v>
      </c>
      <c r="D731" t="s">
        <v>4</v>
      </c>
      <c r="E731" s="3" t="s">
        <v>4</v>
      </c>
      <c r="F731" s="1" t="str">
        <f>HYPERLINK("https://strategicplanning.horsham.gov.uk/Regulation_19_Local_Plan/showUserAnswers?qid=9331459&amp;voteID=1191463", "View Response")</f>
        <v>View Response</v>
      </c>
    </row>
    <row r="732" spans="1:6" x14ac:dyDescent="0.35">
      <c r="A732">
        <v>1191465</v>
      </c>
      <c r="B732" t="s">
        <v>2369</v>
      </c>
      <c r="C732" t="s">
        <v>4</v>
      </c>
      <c r="D732" t="s">
        <v>4</v>
      </c>
      <c r="E732" s="3" t="s">
        <v>4</v>
      </c>
      <c r="F732" s="1" t="str">
        <f>HYPERLINK("https://strategicplanning.horsham.gov.uk/Regulation_19_Local_Plan/showUserAnswers?qid=9331459&amp;voteID=1191465", "View Response")</f>
        <v>View Response</v>
      </c>
    </row>
    <row r="733" spans="1:6" x14ac:dyDescent="0.35">
      <c r="A733">
        <v>1191468</v>
      </c>
      <c r="B733" t="s">
        <v>2369</v>
      </c>
      <c r="C733" t="s">
        <v>4</v>
      </c>
      <c r="D733" t="s">
        <v>4</v>
      </c>
      <c r="E733" s="3" t="s">
        <v>4</v>
      </c>
      <c r="F733" s="1" t="str">
        <f>HYPERLINK("https://strategicplanning.horsham.gov.uk/Regulation_19_Local_Plan/showUserAnswers?qid=9331459&amp;voteID=1191468", "View Response")</f>
        <v>View Response</v>
      </c>
    </row>
    <row r="734" spans="1:6" x14ac:dyDescent="0.35">
      <c r="A734">
        <v>1191470</v>
      </c>
      <c r="B734" t="s">
        <v>2370</v>
      </c>
      <c r="C734" t="s">
        <v>4</v>
      </c>
      <c r="D734" t="s">
        <v>4</v>
      </c>
      <c r="E734" s="3" t="s">
        <v>127</v>
      </c>
      <c r="F734" s="1" t="str">
        <f>HYPERLINK("https://strategicplanning.horsham.gov.uk/Regulation_19_Local_Plan/showUserAnswers?qid=9331459&amp;voteID=1191470", "View Response")</f>
        <v>View Response</v>
      </c>
    </row>
    <row r="735" spans="1:6" x14ac:dyDescent="0.35">
      <c r="A735">
        <v>1191473</v>
      </c>
      <c r="B735" t="s">
        <v>2372</v>
      </c>
      <c r="C735" t="s">
        <v>4</v>
      </c>
      <c r="D735" t="s">
        <v>4</v>
      </c>
      <c r="E735" s="3" t="s">
        <v>127</v>
      </c>
      <c r="F735" s="1" t="str">
        <f>HYPERLINK("https://strategicplanning.horsham.gov.uk/Regulation_19_Local_Plan/showUserAnswers?qid=9331459&amp;voteID=1191473", "View Response")</f>
        <v>View Response</v>
      </c>
    </row>
    <row r="736" spans="1:6" x14ac:dyDescent="0.35">
      <c r="A736">
        <v>1191481</v>
      </c>
      <c r="B736" t="s">
        <v>2372</v>
      </c>
      <c r="C736" t="s">
        <v>4</v>
      </c>
      <c r="D736" t="s">
        <v>4</v>
      </c>
      <c r="E736" s="3" t="s">
        <v>4</v>
      </c>
      <c r="F736" s="1" t="str">
        <f>HYPERLINK("https://strategicplanning.horsham.gov.uk/Regulation_19_Local_Plan/showUserAnswers?qid=9331459&amp;voteID=1191481", "View Response")</f>
        <v>View Response</v>
      </c>
    </row>
    <row r="737" spans="1:6" x14ac:dyDescent="0.35">
      <c r="A737">
        <v>1191483</v>
      </c>
      <c r="B737" t="s">
        <v>2372</v>
      </c>
      <c r="C737" t="s">
        <v>4</v>
      </c>
      <c r="D737" t="s">
        <v>4</v>
      </c>
      <c r="E737" s="3" t="s">
        <v>4</v>
      </c>
      <c r="F737" s="1" t="str">
        <f>HYPERLINK("https://strategicplanning.horsham.gov.uk/Regulation_19_Local_Plan/showUserAnswers?qid=9331459&amp;voteID=1191483", "View Response")</f>
        <v>View Response</v>
      </c>
    </row>
    <row r="738" spans="1:6" x14ac:dyDescent="0.35">
      <c r="A738">
        <v>1191484</v>
      </c>
      <c r="B738" t="s">
        <v>2373</v>
      </c>
      <c r="C738" t="s">
        <v>4</v>
      </c>
      <c r="D738" t="s">
        <v>4</v>
      </c>
      <c r="E738" s="3" t="s">
        <v>4</v>
      </c>
      <c r="F738" s="1" t="str">
        <f>HYPERLINK("https://strategicplanning.horsham.gov.uk/Regulation_19_Local_Plan/showUserAnswers?qid=9331459&amp;voteID=1191484", "View Response")</f>
        <v>View Response</v>
      </c>
    </row>
    <row r="739" spans="1:6" x14ac:dyDescent="0.35">
      <c r="A739">
        <v>1191485</v>
      </c>
      <c r="B739" t="s">
        <v>2374</v>
      </c>
      <c r="C739" t="s">
        <v>4</v>
      </c>
      <c r="D739" t="s">
        <v>4</v>
      </c>
      <c r="E739" s="3" t="s">
        <v>4</v>
      </c>
      <c r="F739" s="1" t="str">
        <f>HYPERLINK("https://strategicplanning.horsham.gov.uk/Regulation_19_Local_Plan/showUserAnswers?qid=9331459&amp;voteID=1191485", "View Response")</f>
        <v>View Response</v>
      </c>
    </row>
    <row r="740" spans="1:6" x14ac:dyDescent="0.35">
      <c r="A740">
        <v>1191486</v>
      </c>
      <c r="B740" t="s">
        <v>2372</v>
      </c>
      <c r="C740" t="s">
        <v>4</v>
      </c>
      <c r="D740" t="s">
        <v>4</v>
      </c>
      <c r="E740" s="3" t="s">
        <v>4</v>
      </c>
      <c r="F740" s="1" t="str">
        <f>HYPERLINK("https://strategicplanning.horsham.gov.uk/Regulation_19_Local_Plan/showUserAnswers?qid=9331459&amp;voteID=1191486", "View Response")</f>
        <v>View Response</v>
      </c>
    </row>
    <row r="741" spans="1:6" x14ac:dyDescent="0.35">
      <c r="A741">
        <v>1191487</v>
      </c>
      <c r="B741" t="s">
        <v>2372</v>
      </c>
      <c r="C741" t="s">
        <v>4</v>
      </c>
      <c r="D741" t="s">
        <v>4</v>
      </c>
      <c r="E741" s="3" t="s">
        <v>4</v>
      </c>
      <c r="F741" s="1" t="str">
        <f>HYPERLINK("https://strategicplanning.horsham.gov.uk/Regulation_19_Local_Plan/showUserAnswers?qid=9331459&amp;voteID=1191487", "View Response")</f>
        <v>View Response</v>
      </c>
    </row>
    <row r="742" spans="1:6" x14ac:dyDescent="0.35">
      <c r="A742">
        <v>1191493</v>
      </c>
      <c r="B742" t="s">
        <v>2375</v>
      </c>
      <c r="C742" t="s">
        <v>4</v>
      </c>
      <c r="D742" t="s">
        <v>4</v>
      </c>
      <c r="E742" s="3" t="s">
        <v>4</v>
      </c>
      <c r="F742" s="1" t="str">
        <f>HYPERLINK("https://strategicplanning.horsham.gov.uk/Regulation_19_Local_Plan/showUserAnswers?qid=9331459&amp;voteID=1191493", "View Response")</f>
        <v>View Response</v>
      </c>
    </row>
    <row r="743" spans="1:6" x14ac:dyDescent="0.35">
      <c r="A743">
        <v>1191494</v>
      </c>
      <c r="B743" t="s">
        <v>2376</v>
      </c>
      <c r="C743" t="s">
        <v>4</v>
      </c>
      <c r="D743" t="s">
        <v>4</v>
      </c>
      <c r="E743" s="3" t="s">
        <v>4</v>
      </c>
      <c r="F743" s="1" t="str">
        <f>HYPERLINK("https://strategicplanning.horsham.gov.uk/Regulation_19_Local_Plan/showUserAnswers?qid=9331459&amp;voteID=1191494", "View Response")</f>
        <v>View Response</v>
      </c>
    </row>
    <row r="744" spans="1:6" x14ac:dyDescent="0.35">
      <c r="A744">
        <v>1191496</v>
      </c>
      <c r="B744" t="s">
        <v>2377</v>
      </c>
      <c r="C744" t="s">
        <v>4</v>
      </c>
      <c r="D744" t="s">
        <v>4</v>
      </c>
      <c r="E744" s="3" t="s">
        <v>4</v>
      </c>
      <c r="F744" s="1" t="str">
        <f>HYPERLINK("https://strategicplanning.horsham.gov.uk/Regulation_19_Local_Plan/showUserAnswers?qid=9331459&amp;voteID=1191496", "View Response")</f>
        <v>View Response</v>
      </c>
    </row>
    <row r="745" spans="1:6" x14ac:dyDescent="0.35">
      <c r="A745">
        <v>1191498</v>
      </c>
      <c r="B745" t="s">
        <v>2369</v>
      </c>
      <c r="C745" t="s">
        <v>4</v>
      </c>
      <c r="D745" t="s">
        <v>4</v>
      </c>
      <c r="E745" s="3" t="s">
        <v>4</v>
      </c>
      <c r="F745" s="1" t="str">
        <f>HYPERLINK("https://strategicplanning.horsham.gov.uk/Regulation_19_Local_Plan/showUserAnswers?qid=9331459&amp;voteID=1191498", "View Response")</f>
        <v>View Response</v>
      </c>
    </row>
    <row r="746" spans="1:6" x14ac:dyDescent="0.35">
      <c r="A746">
        <v>1191500</v>
      </c>
      <c r="B746" t="s">
        <v>2378</v>
      </c>
      <c r="C746" t="s">
        <v>4</v>
      </c>
      <c r="D746" t="s">
        <v>4</v>
      </c>
      <c r="E746" s="3" t="s">
        <v>4</v>
      </c>
      <c r="F746" s="1" t="str">
        <f>HYPERLINK("https://strategicplanning.horsham.gov.uk/Regulation_19_Local_Plan/showUserAnswers?qid=9331459&amp;voteID=1191500", "View Response")</f>
        <v>View Response</v>
      </c>
    </row>
    <row r="747" spans="1:6" x14ac:dyDescent="0.35">
      <c r="A747">
        <v>1191510</v>
      </c>
      <c r="B747" t="s">
        <v>2099</v>
      </c>
      <c r="D747" t="s">
        <v>4</v>
      </c>
      <c r="E747" s="3" t="s">
        <v>127</v>
      </c>
      <c r="F747" s="1" t="str">
        <f>HYPERLINK("https://strategicplanning.horsham.gov.uk/Regulation_19_Local_Plan/showUserAnswers?qid=9331459&amp;voteID=1191510", "View Response")</f>
        <v>View Response</v>
      </c>
    </row>
    <row r="748" spans="1:6" x14ac:dyDescent="0.35">
      <c r="A748">
        <v>1191524</v>
      </c>
      <c r="B748" t="s">
        <v>2379</v>
      </c>
      <c r="D748" t="s">
        <v>4</v>
      </c>
      <c r="E748" s="3" t="s">
        <v>127</v>
      </c>
      <c r="F748" s="1" t="str">
        <f>HYPERLINK("https://strategicplanning.horsham.gov.uk/Regulation_19_Local_Plan/showUserAnswers?qid=9331459&amp;voteID=1191524", "View Response")</f>
        <v>View Response</v>
      </c>
    </row>
    <row r="749" spans="1:6" x14ac:dyDescent="0.35">
      <c r="A749">
        <v>1191548</v>
      </c>
      <c r="B749" t="s">
        <v>2380</v>
      </c>
      <c r="C749" t="s">
        <v>4</v>
      </c>
      <c r="D749" t="s">
        <v>4</v>
      </c>
      <c r="E749" s="3" t="s">
        <v>4</v>
      </c>
      <c r="F749" s="1" t="str">
        <f>HYPERLINK("https://strategicplanning.horsham.gov.uk/Regulation_19_Local_Plan/showUserAnswers?qid=9331459&amp;voteID=1191548", "View Response")</f>
        <v>View Response</v>
      </c>
    </row>
    <row r="750" spans="1:6" x14ac:dyDescent="0.35">
      <c r="A750">
        <v>1191556</v>
      </c>
      <c r="B750" t="s">
        <v>2381</v>
      </c>
      <c r="C750" t="s">
        <v>4</v>
      </c>
      <c r="D750" t="s">
        <v>4</v>
      </c>
      <c r="E750" s="3" t="s">
        <v>4</v>
      </c>
      <c r="F750" s="1" t="str">
        <f>HYPERLINK("https://strategicplanning.horsham.gov.uk/Regulation_19_Local_Plan/showUserAnswers?qid=9331459&amp;voteID=1191556", "View Response")</f>
        <v>View Response</v>
      </c>
    </row>
    <row r="751" spans="1:6" x14ac:dyDescent="0.35">
      <c r="A751">
        <v>1191573</v>
      </c>
      <c r="B751" t="s">
        <v>1895</v>
      </c>
      <c r="C751" t="s">
        <v>20</v>
      </c>
      <c r="D751" t="s">
        <v>4</v>
      </c>
      <c r="E751" s="3" t="s">
        <v>4</v>
      </c>
      <c r="F751" s="1" t="str">
        <f>HYPERLINK("https://strategicplanning.horsham.gov.uk/Regulation_19_Local_Plan/showUserAnswers?qid=9331459&amp;voteID=1191573", "View Response")</f>
        <v>View Response</v>
      </c>
    </row>
    <row r="752" spans="1:6" x14ac:dyDescent="0.35">
      <c r="A752">
        <v>1191581</v>
      </c>
      <c r="B752" t="s">
        <v>2382</v>
      </c>
      <c r="C752" t="s">
        <v>4</v>
      </c>
      <c r="D752" t="s">
        <v>4</v>
      </c>
      <c r="E752" s="3" t="s">
        <v>4</v>
      </c>
      <c r="F752" s="1" t="str">
        <f>HYPERLINK("https://strategicplanning.horsham.gov.uk/Regulation_19_Local_Plan/showUserAnswers?qid=9331459&amp;voteID=1191581", "View Response")</f>
        <v>View Response</v>
      </c>
    </row>
    <row r="753" spans="1:6" x14ac:dyDescent="0.35">
      <c r="A753">
        <v>1191582</v>
      </c>
      <c r="B753" t="s">
        <v>2343</v>
      </c>
      <c r="C753" t="s">
        <v>4</v>
      </c>
      <c r="D753" t="s">
        <v>750</v>
      </c>
      <c r="E753" s="3" t="s">
        <v>127</v>
      </c>
      <c r="F753" s="1" t="str">
        <f>HYPERLINK("https://strategicplanning.horsham.gov.uk/Regulation_19_Local_Plan/showUserAnswers?qid=9331459&amp;voteID=1191582", "View Response")</f>
        <v>View Response</v>
      </c>
    </row>
    <row r="754" spans="1:6" x14ac:dyDescent="0.35">
      <c r="A754">
        <v>1191586</v>
      </c>
      <c r="B754" t="s">
        <v>2343</v>
      </c>
      <c r="C754" t="s">
        <v>4</v>
      </c>
      <c r="D754" t="s">
        <v>750</v>
      </c>
      <c r="E754" s="3" t="s">
        <v>127</v>
      </c>
      <c r="F754" s="1" t="str">
        <f>HYPERLINK("https://strategicplanning.horsham.gov.uk/Regulation_19_Local_Plan/showUserAnswers?qid=9331459&amp;voteID=1191586", "View Response")</f>
        <v>View Response</v>
      </c>
    </row>
    <row r="755" spans="1:6" x14ac:dyDescent="0.35">
      <c r="A755">
        <v>1191594</v>
      </c>
      <c r="B755" t="s">
        <v>2383</v>
      </c>
      <c r="C755" t="s">
        <v>4</v>
      </c>
      <c r="D755" t="s">
        <v>4</v>
      </c>
      <c r="E755" s="3" t="s">
        <v>4</v>
      </c>
      <c r="F755" s="1" t="str">
        <f>HYPERLINK("https://strategicplanning.horsham.gov.uk/Regulation_19_Local_Plan/showUserAnswers?qid=9331459&amp;voteID=1191594", "View Response")</f>
        <v>View Response</v>
      </c>
    </row>
    <row r="756" spans="1:6" x14ac:dyDescent="0.35">
      <c r="A756">
        <v>1191603</v>
      </c>
      <c r="B756" t="s">
        <v>2384</v>
      </c>
      <c r="C756" t="s">
        <v>4</v>
      </c>
      <c r="D756" t="s">
        <v>750</v>
      </c>
      <c r="E756" s="3" t="s">
        <v>127</v>
      </c>
      <c r="F756" s="1" t="str">
        <f>HYPERLINK("https://strategicplanning.horsham.gov.uk/Regulation_19_Local_Plan/showUserAnswers?qid=9331459&amp;voteID=1191603", "View Response")</f>
        <v>View Response</v>
      </c>
    </row>
    <row r="757" spans="1:6" x14ac:dyDescent="0.35">
      <c r="A757">
        <v>1191605</v>
      </c>
      <c r="B757" t="s">
        <v>2385</v>
      </c>
      <c r="C757" t="s">
        <v>821</v>
      </c>
      <c r="D757" t="s">
        <v>4</v>
      </c>
      <c r="E757" s="3" t="s">
        <v>127</v>
      </c>
      <c r="F757" s="1" t="str">
        <f>HYPERLINK("https://strategicplanning.horsham.gov.uk/Regulation_19_Local_Plan/showUserAnswers?qid=9331459&amp;voteID=1191605", "View Response")</f>
        <v>View Response</v>
      </c>
    </row>
    <row r="758" spans="1:6" x14ac:dyDescent="0.35">
      <c r="A758">
        <v>1191609</v>
      </c>
      <c r="B758" t="s">
        <v>2386</v>
      </c>
      <c r="D758" t="s">
        <v>4</v>
      </c>
      <c r="E758" s="3" t="s">
        <v>4</v>
      </c>
      <c r="F758" s="1" t="str">
        <f>HYPERLINK("https://strategicplanning.horsham.gov.uk/Regulation_19_Local_Plan/showUserAnswers?qid=9331459&amp;voteID=1191609", "View Response")</f>
        <v>View Response</v>
      </c>
    </row>
    <row r="759" spans="1:6" x14ac:dyDescent="0.35">
      <c r="A759">
        <v>1191612</v>
      </c>
      <c r="B759" t="s">
        <v>2387</v>
      </c>
      <c r="D759" t="s">
        <v>4</v>
      </c>
      <c r="E759" s="3" t="s">
        <v>4</v>
      </c>
      <c r="F759" s="1" t="str">
        <f>HYPERLINK("https://strategicplanning.horsham.gov.uk/Regulation_19_Local_Plan/showUserAnswers?qid=9331459&amp;voteID=1191612", "View Response")</f>
        <v>View Response</v>
      </c>
    </row>
    <row r="760" spans="1:6" x14ac:dyDescent="0.35">
      <c r="A760">
        <v>1191614</v>
      </c>
      <c r="B760" t="s">
        <v>2388</v>
      </c>
      <c r="C760" t="s">
        <v>825</v>
      </c>
      <c r="D760" t="s">
        <v>4</v>
      </c>
      <c r="E760" s="3" t="s">
        <v>127</v>
      </c>
      <c r="F760" s="1" t="str">
        <f>HYPERLINK("https://strategicplanning.horsham.gov.uk/Regulation_19_Local_Plan/showUserAnswers?qid=9331459&amp;voteID=1191614", "View Response")</f>
        <v>View Response</v>
      </c>
    </row>
    <row r="761" spans="1:6" x14ac:dyDescent="0.35">
      <c r="A761">
        <v>1191617</v>
      </c>
      <c r="B761" t="s">
        <v>2389</v>
      </c>
      <c r="C761" t="s">
        <v>827</v>
      </c>
      <c r="D761" t="s">
        <v>4</v>
      </c>
      <c r="E761" s="3" t="s">
        <v>4</v>
      </c>
      <c r="F761" s="1" t="str">
        <f>HYPERLINK("https://strategicplanning.horsham.gov.uk/Regulation_19_Local_Plan/showUserAnswers?qid=9331459&amp;voteID=1191617", "View Response")</f>
        <v>View Response</v>
      </c>
    </row>
    <row r="762" spans="1:6" x14ac:dyDescent="0.35">
      <c r="A762">
        <v>1191620</v>
      </c>
      <c r="B762" t="s">
        <v>2389</v>
      </c>
      <c r="C762" t="s">
        <v>827</v>
      </c>
      <c r="D762" t="s">
        <v>4</v>
      </c>
      <c r="E762" s="3" t="s">
        <v>4</v>
      </c>
      <c r="F762" s="1" t="str">
        <f>HYPERLINK("https://strategicplanning.horsham.gov.uk/Regulation_19_Local_Plan/showUserAnswers?qid=9331459&amp;voteID=1191620", "View Response")</f>
        <v>View Response</v>
      </c>
    </row>
    <row r="763" spans="1:6" x14ac:dyDescent="0.35">
      <c r="A763">
        <v>1191622</v>
      </c>
      <c r="B763" t="s">
        <v>2389</v>
      </c>
      <c r="C763" t="s">
        <v>827</v>
      </c>
      <c r="D763" t="s">
        <v>4</v>
      </c>
      <c r="E763" s="3" t="s">
        <v>4</v>
      </c>
      <c r="F763" s="1" t="str">
        <f>HYPERLINK("https://strategicplanning.horsham.gov.uk/Regulation_19_Local_Plan/showUserAnswers?qid=9331459&amp;voteID=1191622", "View Response")</f>
        <v>View Response</v>
      </c>
    </row>
    <row r="764" spans="1:6" x14ac:dyDescent="0.35">
      <c r="A764">
        <v>1191625</v>
      </c>
      <c r="B764" t="s">
        <v>2388</v>
      </c>
      <c r="C764" t="s">
        <v>825</v>
      </c>
      <c r="D764" t="s">
        <v>4</v>
      </c>
      <c r="E764" s="3" t="s">
        <v>127</v>
      </c>
      <c r="F764" s="1" t="str">
        <f>HYPERLINK("https://strategicplanning.horsham.gov.uk/Regulation_19_Local_Plan/showUserAnswers?qid=9331459&amp;voteID=1191625", "View Response")</f>
        <v>View Response</v>
      </c>
    </row>
    <row r="765" spans="1:6" x14ac:dyDescent="0.35">
      <c r="A765">
        <v>1191626</v>
      </c>
      <c r="B765" t="s">
        <v>2390</v>
      </c>
      <c r="C765" t="s">
        <v>4</v>
      </c>
      <c r="D765" t="s">
        <v>4</v>
      </c>
      <c r="E765" s="3" t="s">
        <v>4</v>
      </c>
      <c r="F765" s="1" t="str">
        <f>HYPERLINK("https://strategicplanning.horsham.gov.uk/Regulation_19_Local_Plan/showUserAnswers?qid=9331459&amp;voteID=1191626", "View Response")</f>
        <v>View Response</v>
      </c>
    </row>
    <row r="766" spans="1:6" x14ac:dyDescent="0.35">
      <c r="A766">
        <v>1191627</v>
      </c>
      <c r="B766" t="s">
        <v>2389</v>
      </c>
      <c r="C766" t="s">
        <v>827</v>
      </c>
      <c r="D766" t="s">
        <v>4</v>
      </c>
      <c r="E766" s="3" t="s">
        <v>4</v>
      </c>
      <c r="F766" s="1" t="str">
        <f>HYPERLINK("https://strategicplanning.horsham.gov.uk/Regulation_19_Local_Plan/showUserAnswers?qid=9331459&amp;voteID=1191627", "View Response")</f>
        <v>View Response</v>
      </c>
    </row>
    <row r="767" spans="1:6" x14ac:dyDescent="0.35">
      <c r="A767">
        <v>1191630</v>
      </c>
      <c r="B767" t="s">
        <v>2389</v>
      </c>
      <c r="C767" t="s">
        <v>827</v>
      </c>
      <c r="D767" t="s">
        <v>4</v>
      </c>
      <c r="E767" s="3" t="s">
        <v>127</v>
      </c>
      <c r="F767" s="1" t="str">
        <f>HYPERLINK("https://strategicplanning.horsham.gov.uk/Regulation_19_Local_Plan/showUserAnswers?qid=9331459&amp;voteID=1191630", "View Response")</f>
        <v>View Response</v>
      </c>
    </row>
    <row r="768" spans="1:6" x14ac:dyDescent="0.35">
      <c r="A768">
        <v>1191631</v>
      </c>
      <c r="B768" t="s">
        <v>2391</v>
      </c>
      <c r="C768" t="s">
        <v>835</v>
      </c>
      <c r="D768" t="s">
        <v>4</v>
      </c>
      <c r="E768" s="3" t="s">
        <v>127</v>
      </c>
      <c r="F768" s="1" t="str">
        <f>HYPERLINK("https://strategicplanning.horsham.gov.uk/Regulation_19_Local_Plan/showUserAnswers?qid=9331459&amp;voteID=1191631", "View Response")</f>
        <v>View Response</v>
      </c>
    </row>
    <row r="769" spans="1:6" x14ac:dyDescent="0.35">
      <c r="A769">
        <v>1191632</v>
      </c>
      <c r="B769" t="s">
        <v>2389</v>
      </c>
      <c r="C769" t="s">
        <v>827</v>
      </c>
      <c r="D769" t="s">
        <v>4</v>
      </c>
      <c r="E769" s="3" t="s">
        <v>4</v>
      </c>
      <c r="F769" s="1" t="str">
        <f>HYPERLINK("https://strategicplanning.horsham.gov.uk/Regulation_19_Local_Plan/showUserAnswers?qid=9331459&amp;voteID=1191632", "View Response")</f>
        <v>View Response</v>
      </c>
    </row>
    <row r="770" spans="1:6" x14ac:dyDescent="0.35">
      <c r="A770">
        <v>1191635</v>
      </c>
      <c r="B770" t="s">
        <v>2388</v>
      </c>
      <c r="C770" t="s">
        <v>825</v>
      </c>
      <c r="D770" t="s">
        <v>4</v>
      </c>
      <c r="E770" s="3" t="s">
        <v>127</v>
      </c>
      <c r="F770" s="1" t="str">
        <f>HYPERLINK("https://strategicplanning.horsham.gov.uk/Regulation_19_Local_Plan/showUserAnswers?qid=9331459&amp;voteID=1191635", "View Response")</f>
        <v>View Response</v>
      </c>
    </row>
    <row r="771" spans="1:6" x14ac:dyDescent="0.35">
      <c r="A771">
        <v>1191639</v>
      </c>
      <c r="B771" t="s">
        <v>2388</v>
      </c>
      <c r="C771" t="s">
        <v>825</v>
      </c>
      <c r="D771" t="s">
        <v>4</v>
      </c>
      <c r="E771" s="3" t="s">
        <v>127</v>
      </c>
      <c r="F771" s="1" t="str">
        <f>HYPERLINK("https://strategicplanning.horsham.gov.uk/Regulation_19_Local_Plan/showUserAnswers?qid=9331459&amp;voteID=1191639", "View Response")</f>
        <v>View Response</v>
      </c>
    </row>
    <row r="772" spans="1:6" x14ac:dyDescent="0.35">
      <c r="A772">
        <v>1191646</v>
      </c>
      <c r="B772" t="s">
        <v>2391</v>
      </c>
      <c r="C772" t="s">
        <v>835</v>
      </c>
      <c r="D772" t="s">
        <v>4</v>
      </c>
      <c r="E772" s="3" t="s">
        <v>127</v>
      </c>
      <c r="F772" s="1" t="str">
        <f>HYPERLINK("https://strategicplanning.horsham.gov.uk/Regulation_19_Local_Plan/showUserAnswers?qid=9331459&amp;voteID=1191646", "View Response")</f>
        <v>View Response</v>
      </c>
    </row>
    <row r="773" spans="1:6" x14ac:dyDescent="0.35">
      <c r="A773">
        <v>1191648</v>
      </c>
      <c r="B773" t="s">
        <v>2334</v>
      </c>
      <c r="C773" t="s">
        <v>735</v>
      </c>
      <c r="D773" t="s">
        <v>736</v>
      </c>
      <c r="E773" s="3" t="s">
        <v>4</v>
      </c>
      <c r="F773" s="1" t="str">
        <f>HYPERLINK("https://strategicplanning.horsham.gov.uk/Regulation_19_Local_Plan/showUserAnswers?qid=9331459&amp;voteID=1191648", "View Response")</f>
        <v>View Response</v>
      </c>
    </row>
    <row r="774" spans="1:6" x14ac:dyDescent="0.35">
      <c r="A774">
        <v>1191650</v>
      </c>
      <c r="B774" t="s">
        <v>2392</v>
      </c>
      <c r="C774" t="s">
        <v>4</v>
      </c>
      <c r="D774" t="s">
        <v>842</v>
      </c>
      <c r="E774" s="3" t="s">
        <v>4</v>
      </c>
      <c r="F774" s="1" t="str">
        <f>HYPERLINK("https://strategicplanning.horsham.gov.uk/Regulation_19_Local_Plan/showUserAnswers?qid=9331459&amp;voteID=1191650", "View Response")</f>
        <v>View Response</v>
      </c>
    </row>
    <row r="775" spans="1:6" x14ac:dyDescent="0.35">
      <c r="A775">
        <v>1191657</v>
      </c>
      <c r="B775" t="s">
        <v>2334</v>
      </c>
      <c r="C775" t="s">
        <v>735</v>
      </c>
      <c r="D775" t="s">
        <v>736</v>
      </c>
      <c r="E775" s="3" t="s">
        <v>4</v>
      </c>
      <c r="F775" s="1" t="str">
        <f>HYPERLINK("https://strategicplanning.horsham.gov.uk/Regulation_19_Local_Plan/showUserAnswers?qid=9331459&amp;voteID=1191657", "View Response")</f>
        <v>View Response</v>
      </c>
    </row>
    <row r="776" spans="1:6" x14ac:dyDescent="0.35">
      <c r="A776">
        <v>1191660</v>
      </c>
      <c r="B776" t="s">
        <v>2393</v>
      </c>
      <c r="C776" t="s">
        <v>845</v>
      </c>
      <c r="D776" t="s">
        <v>680</v>
      </c>
      <c r="E776" s="3" t="s">
        <v>127</v>
      </c>
      <c r="F776" s="1" t="str">
        <f>HYPERLINK("https://strategicplanning.horsham.gov.uk/Regulation_19_Local_Plan/showUserAnswers?qid=9331459&amp;voteID=1191660", "View Response")</f>
        <v>View Response</v>
      </c>
    </row>
    <row r="777" spans="1:6" x14ac:dyDescent="0.35">
      <c r="A777">
        <v>1191661</v>
      </c>
      <c r="B777" t="s">
        <v>2334</v>
      </c>
      <c r="C777" t="s">
        <v>735</v>
      </c>
      <c r="D777" t="s">
        <v>736</v>
      </c>
      <c r="E777" s="3" t="s">
        <v>4</v>
      </c>
      <c r="F777" s="1" t="str">
        <f>HYPERLINK("https://strategicplanning.horsham.gov.uk/Regulation_19_Local_Plan/showUserAnswers?qid=9331459&amp;voteID=1191661", "View Response")</f>
        <v>View Response</v>
      </c>
    </row>
    <row r="778" spans="1:6" x14ac:dyDescent="0.35">
      <c r="A778">
        <v>1191664</v>
      </c>
      <c r="B778" t="s">
        <v>2394</v>
      </c>
      <c r="C778" t="s">
        <v>4</v>
      </c>
      <c r="D778" t="s">
        <v>4</v>
      </c>
      <c r="E778" s="3" t="s">
        <v>4</v>
      </c>
      <c r="F778" s="1" t="str">
        <f>HYPERLINK("https://strategicplanning.horsham.gov.uk/Regulation_19_Local_Plan/showUserAnswers?qid=9331459&amp;voteID=1191664", "View Response")</f>
        <v>View Response</v>
      </c>
    </row>
    <row r="779" spans="1:6" x14ac:dyDescent="0.35">
      <c r="A779">
        <v>1191666</v>
      </c>
      <c r="B779" t="s">
        <v>2334</v>
      </c>
      <c r="C779" t="s">
        <v>735</v>
      </c>
      <c r="D779" t="s">
        <v>736</v>
      </c>
      <c r="E779" s="3" t="s">
        <v>4</v>
      </c>
      <c r="F779" s="1" t="str">
        <f>HYPERLINK("https://strategicplanning.horsham.gov.uk/Regulation_19_Local_Plan/showUserAnswers?qid=9331459&amp;voteID=1191666", "View Response")</f>
        <v>View Response</v>
      </c>
    </row>
    <row r="780" spans="1:6" x14ac:dyDescent="0.35">
      <c r="A780">
        <v>1191669</v>
      </c>
      <c r="B780" t="s">
        <v>2218</v>
      </c>
      <c r="C780" t="s">
        <v>4</v>
      </c>
      <c r="D780" t="s">
        <v>4</v>
      </c>
      <c r="E780" s="3" t="s">
        <v>4</v>
      </c>
      <c r="F780" s="1" t="str">
        <f>HYPERLINK("https://strategicplanning.horsham.gov.uk/Regulation_19_Local_Plan/showUserAnswers?qid=9331459&amp;voteID=1191669", "View Response")</f>
        <v>View Response</v>
      </c>
    </row>
    <row r="781" spans="1:6" x14ac:dyDescent="0.35">
      <c r="A781">
        <v>1191671</v>
      </c>
      <c r="B781" t="s">
        <v>2395</v>
      </c>
      <c r="D781" t="s">
        <v>4</v>
      </c>
      <c r="E781" s="3" t="s">
        <v>4</v>
      </c>
      <c r="F781" s="1" t="str">
        <f>HYPERLINK("https://strategicplanning.horsham.gov.uk/Regulation_19_Local_Plan/showUserAnswers?qid=9331459&amp;voteID=1191671", "View Response")</f>
        <v>View Response</v>
      </c>
    </row>
    <row r="782" spans="1:6" x14ac:dyDescent="0.35">
      <c r="A782">
        <v>1191672</v>
      </c>
      <c r="B782" t="s">
        <v>2396</v>
      </c>
      <c r="C782" t="s">
        <v>825</v>
      </c>
      <c r="D782" t="s">
        <v>4</v>
      </c>
      <c r="E782" s="3" t="s">
        <v>127</v>
      </c>
      <c r="F782" s="1" t="str">
        <f>HYPERLINK("https://strategicplanning.horsham.gov.uk/Regulation_19_Local_Plan/showUserAnswers?qid=9331459&amp;voteID=1191672", "View Response")</f>
        <v>View Response</v>
      </c>
    </row>
    <row r="783" spans="1:6" x14ac:dyDescent="0.35">
      <c r="A783">
        <v>1191675</v>
      </c>
      <c r="B783" t="s">
        <v>2391</v>
      </c>
      <c r="C783" t="s">
        <v>835</v>
      </c>
      <c r="D783" t="s">
        <v>4</v>
      </c>
      <c r="E783" s="3" t="s">
        <v>127</v>
      </c>
      <c r="F783" s="1" t="str">
        <f>HYPERLINK("https://strategicplanning.horsham.gov.uk/Regulation_19_Local_Plan/showUserAnswers?qid=9331459&amp;voteID=1191675", "View Response")</f>
        <v>View Response</v>
      </c>
    </row>
    <row r="784" spans="1:6" x14ac:dyDescent="0.35">
      <c r="A784">
        <v>1191680</v>
      </c>
      <c r="B784" t="s">
        <v>2397</v>
      </c>
      <c r="D784" t="s">
        <v>4</v>
      </c>
      <c r="E784" s="3" t="s">
        <v>4</v>
      </c>
      <c r="F784" s="1" t="str">
        <f>HYPERLINK("https://strategicplanning.horsham.gov.uk/Regulation_19_Local_Plan/showUserAnswers?qid=9331459&amp;voteID=1191680", "View Response")</f>
        <v>View Response</v>
      </c>
    </row>
    <row r="785" spans="1:6" x14ac:dyDescent="0.35">
      <c r="A785">
        <v>1191681</v>
      </c>
      <c r="B785" t="s">
        <v>2398</v>
      </c>
      <c r="C785" t="s">
        <v>4</v>
      </c>
      <c r="D785" t="s">
        <v>4</v>
      </c>
      <c r="E785" s="3" t="s">
        <v>4</v>
      </c>
      <c r="F785" s="1" t="str">
        <f>HYPERLINK("https://strategicplanning.horsham.gov.uk/Regulation_19_Local_Plan/showUserAnswers?qid=9331459&amp;voteID=1191681", "View Response")</f>
        <v>View Response</v>
      </c>
    </row>
    <row r="786" spans="1:6" x14ac:dyDescent="0.35">
      <c r="A786">
        <v>1191682</v>
      </c>
      <c r="B786" t="s">
        <v>2397</v>
      </c>
      <c r="D786" t="s">
        <v>4</v>
      </c>
      <c r="E786" s="3" t="s">
        <v>4</v>
      </c>
      <c r="F786" s="1" t="str">
        <f>HYPERLINK("https://strategicplanning.horsham.gov.uk/Regulation_19_Local_Plan/showUserAnswers?qid=9331459&amp;voteID=1191682", "View Response")</f>
        <v>View Response</v>
      </c>
    </row>
    <row r="787" spans="1:6" x14ac:dyDescent="0.35">
      <c r="A787">
        <v>1191683</v>
      </c>
      <c r="B787" t="s">
        <v>2334</v>
      </c>
      <c r="C787" t="s">
        <v>735</v>
      </c>
      <c r="D787" t="s">
        <v>736</v>
      </c>
      <c r="E787" s="3" t="s">
        <v>4</v>
      </c>
      <c r="F787" s="1" t="str">
        <f>HYPERLINK("https://strategicplanning.horsham.gov.uk/Regulation_19_Local_Plan/showUserAnswers?qid=9331459&amp;voteID=1191683", "View Response")</f>
        <v>View Response</v>
      </c>
    </row>
    <row r="788" spans="1:6" x14ac:dyDescent="0.35">
      <c r="A788">
        <v>1191687</v>
      </c>
      <c r="B788" t="s">
        <v>2391</v>
      </c>
      <c r="C788" t="s">
        <v>835</v>
      </c>
      <c r="D788" t="s">
        <v>4</v>
      </c>
      <c r="E788" s="3" t="s">
        <v>127</v>
      </c>
      <c r="F788" s="1" t="str">
        <f>HYPERLINK("https://strategicplanning.horsham.gov.uk/Regulation_19_Local_Plan/showUserAnswers?qid=9331459&amp;voteID=1191687", "View Response")</f>
        <v>View Response</v>
      </c>
    </row>
    <row r="789" spans="1:6" x14ac:dyDescent="0.35">
      <c r="A789">
        <v>1191689</v>
      </c>
      <c r="B789" t="s">
        <v>2224</v>
      </c>
      <c r="C789" t="s">
        <v>545</v>
      </c>
      <c r="D789" t="s">
        <v>4</v>
      </c>
      <c r="E789" s="3" t="s">
        <v>127</v>
      </c>
      <c r="F789" s="1" t="str">
        <f>HYPERLINK("https://strategicplanning.horsham.gov.uk/Regulation_19_Local_Plan/showUserAnswers?qid=9331459&amp;voteID=1191689", "View Response")</f>
        <v>View Response</v>
      </c>
    </row>
    <row r="790" spans="1:6" x14ac:dyDescent="0.35">
      <c r="A790">
        <v>1191691</v>
      </c>
      <c r="B790" t="s">
        <v>2397</v>
      </c>
      <c r="D790" t="s">
        <v>4</v>
      </c>
      <c r="E790" s="3" t="s">
        <v>4</v>
      </c>
      <c r="F790" s="1" t="str">
        <f>HYPERLINK("https://strategicplanning.horsham.gov.uk/Regulation_19_Local_Plan/showUserAnswers?qid=9331459&amp;voteID=1191691", "View Response")</f>
        <v>View Response</v>
      </c>
    </row>
    <row r="791" spans="1:6" x14ac:dyDescent="0.35">
      <c r="A791">
        <v>1191693</v>
      </c>
      <c r="B791" t="s">
        <v>2399</v>
      </c>
      <c r="C791" t="s">
        <v>861</v>
      </c>
      <c r="D791" t="s">
        <v>862</v>
      </c>
      <c r="E791" s="3" t="s">
        <v>127</v>
      </c>
      <c r="F791" s="1" t="str">
        <f>HYPERLINK("https://strategicplanning.horsham.gov.uk/Regulation_19_Local_Plan/showUserAnswers?qid=9331459&amp;voteID=1191693", "View Response")</f>
        <v>View Response</v>
      </c>
    </row>
    <row r="792" spans="1:6" x14ac:dyDescent="0.35">
      <c r="A792">
        <v>1191694</v>
      </c>
      <c r="B792" t="s">
        <v>2397</v>
      </c>
      <c r="D792" t="s">
        <v>4</v>
      </c>
      <c r="E792" s="3" t="s">
        <v>4</v>
      </c>
      <c r="F792" s="1" t="str">
        <f>HYPERLINK("https://strategicplanning.horsham.gov.uk/Regulation_19_Local_Plan/showUserAnswers?qid=9331459&amp;voteID=1191694", "View Response")</f>
        <v>View Response</v>
      </c>
    </row>
    <row r="793" spans="1:6" x14ac:dyDescent="0.35">
      <c r="A793">
        <v>1191695</v>
      </c>
      <c r="B793" t="s">
        <v>2400</v>
      </c>
      <c r="C793" t="s">
        <v>4</v>
      </c>
      <c r="D793" t="s">
        <v>4</v>
      </c>
      <c r="E793" s="3" t="s">
        <v>4</v>
      </c>
      <c r="F793" s="1" t="str">
        <f>HYPERLINK("https://strategicplanning.horsham.gov.uk/Regulation_19_Local_Plan/showUserAnswers?qid=9331459&amp;voteID=1191695", "View Response")</f>
        <v>View Response</v>
      </c>
    </row>
    <row r="794" spans="1:6" x14ac:dyDescent="0.35">
      <c r="A794">
        <v>1191698</v>
      </c>
      <c r="B794" t="s">
        <v>2397</v>
      </c>
      <c r="D794" t="s">
        <v>4</v>
      </c>
      <c r="E794" s="3" t="s">
        <v>4</v>
      </c>
      <c r="F794" s="1" t="str">
        <f>HYPERLINK("https://strategicplanning.horsham.gov.uk/Regulation_19_Local_Plan/showUserAnswers?qid=9331459&amp;voteID=1191698", "View Response")</f>
        <v>View Response</v>
      </c>
    </row>
    <row r="795" spans="1:6" x14ac:dyDescent="0.35">
      <c r="A795">
        <v>1191700</v>
      </c>
      <c r="B795" t="s">
        <v>2398</v>
      </c>
      <c r="C795" t="s">
        <v>4</v>
      </c>
      <c r="D795" t="s">
        <v>4</v>
      </c>
      <c r="E795" s="3" t="s">
        <v>4</v>
      </c>
      <c r="F795" s="1" t="str">
        <f>HYPERLINK("https://strategicplanning.horsham.gov.uk/Regulation_19_Local_Plan/showUserAnswers?qid=9331459&amp;voteID=1191700", "View Response")</f>
        <v>View Response</v>
      </c>
    </row>
    <row r="796" spans="1:6" x14ac:dyDescent="0.35">
      <c r="A796">
        <v>1191704</v>
      </c>
      <c r="B796" t="s">
        <v>2396</v>
      </c>
      <c r="C796" t="s">
        <v>825</v>
      </c>
      <c r="D796" t="s">
        <v>4</v>
      </c>
      <c r="E796" s="3" t="s">
        <v>127</v>
      </c>
      <c r="F796" s="1" t="str">
        <f>HYPERLINK("https://strategicplanning.horsham.gov.uk/Regulation_19_Local_Plan/showUserAnswers?qid=9331459&amp;voteID=1191704", "View Response")</f>
        <v>View Response</v>
      </c>
    </row>
    <row r="797" spans="1:6" x14ac:dyDescent="0.35">
      <c r="A797">
        <v>1191706</v>
      </c>
      <c r="B797" t="s">
        <v>2391</v>
      </c>
      <c r="C797" t="s">
        <v>835</v>
      </c>
      <c r="D797" t="s">
        <v>4</v>
      </c>
      <c r="E797" s="3" t="s">
        <v>127</v>
      </c>
      <c r="F797" s="1" t="str">
        <f>HYPERLINK("https://strategicplanning.horsham.gov.uk/Regulation_19_Local_Plan/showUserAnswers?qid=9331459&amp;voteID=1191706", "View Response")</f>
        <v>View Response</v>
      </c>
    </row>
    <row r="798" spans="1:6" x14ac:dyDescent="0.35">
      <c r="A798">
        <v>1191707</v>
      </c>
      <c r="B798" t="s">
        <v>2391</v>
      </c>
      <c r="C798" t="s">
        <v>835</v>
      </c>
      <c r="D798" t="s">
        <v>4</v>
      </c>
      <c r="E798" s="3" t="s">
        <v>127</v>
      </c>
      <c r="F798" s="1" t="str">
        <f>HYPERLINK("https://strategicplanning.horsham.gov.uk/Regulation_19_Local_Plan/showUserAnswers?qid=9331459&amp;voteID=1191707", "View Response")</f>
        <v>View Response</v>
      </c>
    </row>
    <row r="799" spans="1:6" x14ac:dyDescent="0.35">
      <c r="A799">
        <v>1191716</v>
      </c>
      <c r="B799" t="s">
        <v>2398</v>
      </c>
      <c r="C799" t="s">
        <v>4</v>
      </c>
      <c r="D799" t="s">
        <v>4</v>
      </c>
      <c r="E799" s="3" t="s">
        <v>4</v>
      </c>
      <c r="F799" s="1" t="str">
        <f>HYPERLINK("https://strategicplanning.horsham.gov.uk/Regulation_19_Local_Plan/showUserAnswers?qid=9331459&amp;voteID=1191716", "View Response")</f>
        <v>View Response</v>
      </c>
    </row>
    <row r="800" spans="1:6" x14ac:dyDescent="0.35">
      <c r="A800">
        <v>1191717</v>
      </c>
      <c r="B800" t="s">
        <v>2401</v>
      </c>
      <c r="C800" t="s">
        <v>4</v>
      </c>
      <c r="D800" t="s">
        <v>4</v>
      </c>
      <c r="E800" s="3" t="s">
        <v>4</v>
      </c>
      <c r="F800" s="1" t="str">
        <f>HYPERLINK("https://strategicplanning.horsham.gov.uk/Regulation_19_Local_Plan/showUserAnswers?qid=9331459&amp;voteID=1191717", "View Response")</f>
        <v>View Response</v>
      </c>
    </row>
    <row r="801" spans="1:6" x14ac:dyDescent="0.35">
      <c r="A801">
        <v>1191718</v>
      </c>
      <c r="B801" t="s">
        <v>2397</v>
      </c>
      <c r="D801" t="s">
        <v>4</v>
      </c>
      <c r="E801" s="3" t="s">
        <v>4</v>
      </c>
      <c r="F801" s="1" t="str">
        <f>HYPERLINK("https://strategicplanning.horsham.gov.uk/Regulation_19_Local_Plan/showUserAnswers?qid=9331459&amp;voteID=1191718", "View Response")</f>
        <v>View Response</v>
      </c>
    </row>
    <row r="802" spans="1:6" x14ac:dyDescent="0.35">
      <c r="A802">
        <v>1191721</v>
      </c>
      <c r="B802" t="s">
        <v>2401</v>
      </c>
      <c r="C802" t="s">
        <v>4</v>
      </c>
      <c r="D802" t="s">
        <v>4</v>
      </c>
      <c r="E802" s="3" t="s">
        <v>4</v>
      </c>
      <c r="F802" s="1" t="str">
        <f>HYPERLINK("https://strategicplanning.horsham.gov.uk/Regulation_19_Local_Plan/showUserAnswers?qid=9331459&amp;voteID=1191721", "View Response")</f>
        <v>View Response</v>
      </c>
    </row>
    <row r="803" spans="1:6" x14ac:dyDescent="0.35">
      <c r="A803">
        <v>1191722</v>
      </c>
      <c r="B803" t="s">
        <v>2397</v>
      </c>
      <c r="D803" t="s">
        <v>4</v>
      </c>
      <c r="E803" s="3" t="s">
        <v>4</v>
      </c>
      <c r="F803" s="1" t="str">
        <f>HYPERLINK("https://strategicplanning.horsham.gov.uk/Regulation_19_Local_Plan/showUserAnswers?qid=9331459&amp;voteID=1191722", "View Response")</f>
        <v>View Response</v>
      </c>
    </row>
    <row r="804" spans="1:6" x14ac:dyDescent="0.35">
      <c r="A804">
        <v>1191725</v>
      </c>
      <c r="B804" t="s">
        <v>2401</v>
      </c>
      <c r="C804" t="s">
        <v>4</v>
      </c>
      <c r="D804" t="s">
        <v>4</v>
      </c>
      <c r="E804" s="3" t="s">
        <v>4</v>
      </c>
      <c r="F804" s="1" t="str">
        <f>HYPERLINK("https://strategicplanning.horsham.gov.uk/Regulation_19_Local_Plan/showUserAnswers?qid=9331459&amp;voteID=1191725", "View Response")</f>
        <v>View Response</v>
      </c>
    </row>
    <row r="805" spans="1:6" x14ac:dyDescent="0.35">
      <c r="A805">
        <v>1191727</v>
      </c>
      <c r="B805" t="s">
        <v>2401</v>
      </c>
      <c r="C805" t="s">
        <v>4</v>
      </c>
      <c r="D805" t="s">
        <v>4</v>
      </c>
      <c r="E805" s="3" t="s">
        <v>4</v>
      </c>
      <c r="F805" s="1" t="str">
        <f>HYPERLINK("https://strategicplanning.horsham.gov.uk/Regulation_19_Local_Plan/showUserAnswers?qid=9331459&amp;voteID=1191727", "View Response")</f>
        <v>View Response</v>
      </c>
    </row>
    <row r="806" spans="1:6" x14ac:dyDescent="0.35">
      <c r="A806">
        <v>1191729</v>
      </c>
      <c r="B806" t="s">
        <v>2401</v>
      </c>
      <c r="C806" t="s">
        <v>4</v>
      </c>
      <c r="D806" t="s">
        <v>4</v>
      </c>
      <c r="E806" s="3" t="s">
        <v>4</v>
      </c>
      <c r="F806" s="1" t="str">
        <f>HYPERLINK("https://strategicplanning.horsham.gov.uk/Regulation_19_Local_Plan/showUserAnswers?qid=9331459&amp;voteID=1191729", "View Response")</f>
        <v>View Response</v>
      </c>
    </row>
    <row r="807" spans="1:6" x14ac:dyDescent="0.35">
      <c r="A807">
        <v>1191730</v>
      </c>
      <c r="B807" t="s">
        <v>2402</v>
      </c>
      <c r="C807" t="s">
        <v>879</v>
      </c>
      <c r="D807" t="s">
        <v>4</v>
      </c>
      <c r="E807" s="3" t="s">
        <v>4</v>
      </c>
      <c r="F807" s="1" t="str">
        <f>HYPERLINK("https://strategicplanning.horsham.gov.uk/Regulation_19_Local_Plan/showUserAnswers?qid=9331459&amp;voteID=1191730", "View Response")</f>
        <v>View Response</v>
      </c>
    </row>
    <row r="808" spans="1:6" x14ac:dyDescent="0.35">
      <c r="A808">
        <v>1191732</v>
      </c>
      <c r="B808" t="s">
        <v>2401</v>
      </c>
      <c r="C808" t="s">
        <v>4</v>
      </c>
      <c r="D808" t="s">
        <v>4</v>
      </c>
      <c r="E808" s="3" t="s">
        <v>4</v>
      </c>
      <c r="F808" s="1" t="str">
        <f>HYPERLINK("https://strategicplanning.horsham.gov.uk/Regulation_19_Local_Plan/showUserAnswers?qid=9331459&amp;voteID=1191732", "View Response")</f>
        <v>View Response</v>
      </c>
    </row>
    <row r="809" spans="1:6" x14ac:dyDescent="0.35">
      <c r="A809">
        <v>1191739</v>
      </c>
      <c r="B809" t="s">
        <v>2398</v>
      </c>
      <c r="C809" t="s">
        <v>4</v>
      </c>
      <c r="D809" t="s">
        <v>4</v>
      </c>
      <c r="E809" s="3" t="s">
        <v>4</v>
      </c>
      <c r="F809" s="1" t="str">
        <f>HYPERLINK("https://strategicplanning.horsham.gov.uk/Regulation_19_Local_Plan/showUserAnswers?qid=9331459&amp;voteID=1191739", "View Response")</f>
        <v>View Response</v>
      </c>
    </row>
    <row r="810" spans="1:6" x14ac:dyDescent="0.35">
      <c r="A810">
        <v>1191743</v>
      </c>
      <c r="B810" t="s">
        <v>2388</v>
      </c>
      <c r="C810" t="s">
        <v>825</v>
      </c>
      <c r="D810" t="s">
        <v>4</v>
      </c>
      <c r="E810" s="3" t="s">
        <v>127</v>
      </c>
      <c r="F810" s="1" t="str">
        <f>HYPERLINK("https://strategicplanning.horsham.gov.uk/Regulation_19_Local_Plan/showUserAnswers?qid=9331459&amp;voteID=1191743", "View Response")</f>
        <v>View Response</v>
      </c>
    </row>
    <row r="811" spans="1:6" x14ac:dyDescent="0.35">
      <c r="A811">
        <v>1191748</v>
      </c>
      <c r="B811" t="s">
        <v>2403</v>
      </c>
      <c r="C811" t="s">
        <v>4</v>
      </c>
      <c r="D811" t="s">
        <v>884</v>
      </c>
      <c r="E811" s="3" t="s">
        <v>127</v>
      </c>
      <c r="F811" s="1" t="str">
        <f>HYPERLINK("https://strategicplanning.horsham.gov.uk/Regulation_19_Local_Plan/showUserAnswers?qid=9331459&amp;voteID=1191748", "View Response")</f>
        <v>View Response</v>
      </c>
    </row>
    <row r="812" spans="1:6" x14ac:dyDescent="0.35">
      <c r="A812">
        <v>1191749</v>
      </c>
      <c r="B812" t="s">
        <v>2398</v>
      </c>
      <c r="C812" t="s">
        <v>4</v>
      </c>
      <c r="D812" t="s">
        <v>4</v>
      </c>
      <c r="E812" s="3" t="s">
        <v>4</v>
      </c>
      <c r="F812" s="1" t="str">
        <f>HYPERLINK("https://strategicplanning.horsham.gov.uk/Regulation_19_Local_Plan/showUserAnswers?qid=9331459&amp;voteID=1191749", "View Response")</f>
        <v>View Response</v>
      </c>
    </row>
    <row r="813" spans="1:6" x14ac:dyDescent="0.35">
      <c r="A813">
        <v>1191753</v>
      </c>
      <c r="B813" t="s">
        <v>2404</v>
      </c>
      <c r="C813" t="s">
        <v>4</v>
      </c>
      <c r="D813" t="s">
        <v>4</v>
      </c>
      <c r="E813" s="3" t="s">
        <v>4</v>
      </c>
      <c r="F813" s="1" t="str">
        <f>HYPERLINK("https://strategicplanning.horsham.gov.uk/Regulation_19_Local_Plan/showUserAnswers?qid=9331459&amp;voteID=1191753", "View Response")</f>
        <v>View Response</v>
      </c>
    </row>
    <row r="814" spans="1:6" x14ac:dyDescent="0.35">
      <c r="A814">
        <v>1191755</v>
      </c>
      <c r="B814" t="s">
        <v>2405</v>
      </c>
      <c r="C814" t="s">
        <v>888</v>
      </c>
      <c r="D814" t="s">
        <v>4</v>
      </c>
      <c r="E814" s="3" t="s">
        <v>127</v>
      </c>
      <c r="F814" s="1" t="str">
        <f>HYPERLINK("https://strategicplanning.horsham.gov.uk/Regulation_19_Local_Plan/showUserAnswers?qid=9331459&amp;voteID=1191755", "View Response")</f>
        <v>View Response</v>
      </c>
    </row>
    <row r="815" spans="1:6" x14ac:dyDescent="0.35">
      <c r="A815">
        <v>1191759</v>
      </c>
      <c r="B815" t="s">
        <v>2403</v>
      </c>
      <c r="C815" t="s">
        <v>4</v>
      </c>
      <c r="D815" t="s">
        <v>884</v>
      </c>
      <c r="E815" s="3" t="s">
        <v>127</v>
      </c>
      <c r="F815" s="1" t="str">
        <f>HYPERLINK("https://strategicplanning.horsham.gov.uk/Regulation_19_Local_Plan/showUserAnswers?qid=9331459&amp;voteID=1191759", "View Response")</f>
        <v>View Response</v>
      </c>
    </row>
    <row r="816" spans="1:6" x14ac:dyDescent="0.35">
      <c r="A816">
        <v>1191760</v>
      </c>
      <c r="B816" t="s">
        <v>2398</v>
      </c>
      <c r="C816" t="s">
        <v>4</v>
      </c>
      <c r="D816" t="s">
        <v>4</v>
      </c>
      <c r="E816" s="3" t="s">
        <v>4</v>
      </c>
      <c r="F816" s="1" t="str">
        <f>HYPERLINK("https://strategicplanning.horsham.gov.uk/Regulation_19_Local_Plan/showUserAnswers?qid=9331459&amp;voteID=1191760", "View Response")</f>
        <v>View Response</v>
      </c>
    </row>
    <row r="817" spans="1:6" x14ac:dyDescent="0.35">
      <c r="A817">
        <v>1191762</v>
      </c>
      <c r="B817" t="s">
        <v>2403</v>
      </c>
      <c r="C817" t="s">
        <v>4</v>
      </c>
      <c r="D817" t="s">
        <v>884</v>
      </c>
      <c r="E817" s="3" t="s">
        <v>127</v>
      </c>
      <c r="F817" s="1" t="str">
        <f>HYPERLINK("https://strategicplanning.horsham.gov.uk/Regulation_19_Local_Plan/showUserAnswers?qid=9331459&amp;voteID=1191762", "View Response")</f>
        <v>View Response</v>
      </c>
    </row>
    <row r="818" spans="1:6" x14ac:dyDescent="0.35">
      <c r="A818">
        <v>1191766</v>
      </c>
      <c r="B818" t="s">
        <v>2406</v>
      </c>
      <c r="C818" t="s">
        <v>4</v>
      </c>
      <c r="D818" t="s">
        <v>4</v>
      </c>
      <c r="E818" s="3" t="s">
        <v>127</v>
      </c>
      <c r="F818" s="1" t="str">
        <f>HYPERLINK("https://strategicplanning.horsham.gov.uk/Regulation_19_Local_Plan/showUserAnswers?qid=9331459&amp;voteID=1191766", "View Response")</f>
        <v>View Response</v>
      </c>
    </row>
    <row r="819" spans="1:6" x14ac:dyDescent="0.35">
      <c r="A819">
        <v>1191767</v>
      </c>
      <c r="B819" t="s">
        <v>2407</v>
      </c>
      <c r="C819" t="s">
        <v>4</v>
      </c>
      <c r="D819" t="s">
        <v>4</v>
      </c>
      <c r="E819" s="3" t="s">
        <v>4</v>
      </c>
      <c r="F819" s="1" t="str">
        <f>HYPERLINK("https://strategicplanning.horsham.gov.uk/Regulation_19_Local_Plan/showUserAnswers?qid=9331459&amp;voteID=1191767", "View Response")</f>
        <v>View Response</v>
      </c>
    </row>
    <row r="820" spans="1:6" x14ac:dyDescent="0.35">
      <c r="A820">
        <v>1191771</v>
      </c>
      <c r="B820" t="s">
        <v>2361</v>
      </c>
      <c r="C820" t="s">
        <v>776</v>
      </c>
      <c r="D820" t="s">
        <v>4</v>
      </c>
      <c r="E820" s="3" t="s">
        <v>127</v>
      </c>
      <c r="F820" s="1" t="str">
        <f>HYPERLINK("https://strategicplanning.horsham.gov.uk/Regulation_19_Local_Plan/showUserAnswers?qid=9331459&amp;voteID=1191771", "View Response")</f>
        <v>View Response</v>
      </c>
    </row>
    <row r="821" spans="1:6" x14ac:dyDescent="0.35">
      <c r="A821">
        <v>1191776</v>
      </c>
      <c r="B821" t="s">
        <v>2403</v>
      </c>
      <c r="C821" t="s">
        <v>4</v>
      </c>
      <c r="D821" t="s">
        <v>884</v>
      </c>
      <c r="E821" s="3" t="s">
        <v>127</v>
      </c>
      <c r="F821" s="1" t="str">
        <f>HYPERLINK("https://strategicplanning.horsham.gov.uk/Regulation_19_Local_Plan/showUserAnswers?qid=9331459&amp;voteID=1191776", "View Response")</f>
        <v>View Response</v>
      </c>
    </row>
    <row r="822" spans="1:6" x14ac:dyDescent="0.35">
      <c r="A822">
        <v>1191777</v>
      </c>
      <c r="B822" t="s">
        <v>2408</v>
      </c>
      <c r="C822" t="s">
        <v>897</v>
      </c>
      <c r="D822" t="s">
        <v>4</v>
      </c>
      <c r="E822" s="3" t="s">
        <v>4</v>
      </c>
      <c r="F822" s="1" t="str">
        <f>HYPERLINK("https://strategicplanning.horsham.gov.uk/Regulation_19_Local_Plan/showUserAnswers?qid=9331459&amp;voteID=1191777", "View Response")</f>
        <v>View Response</v>
      </c>
    </row>
    <row r="823" spans="1:6" x14ac:dyDescent="0.35">
      <c r="A823">
        <v>1191781</v>
      </c>
      <c r="B823" t="s">
        <v>2409</v>
      </c>
      <c r="C823" t="s">
        <v>200</v>
      </c>
      <c r="D823" t="s">
        <v>4</v>
      </c>
      <c r="E823" s="3" t="s">
        <v>4</v>
      </c>
      <c r="F823" s="1" t="str">
        <f>HYPERLINK("https://strategicplanning.horsham.gov.uk/Regulation_19_Local_Plan/showUserAnswers?qid=9331459&amp;voteID=1191781", "View Response")</f>
        <v>View Response</v>
      </c>
    </row>
    <row r="824" spans="1:6" x14ac:dyDescent="0.35">
      <c r="A824">
        <v>1191782</v>
      </c>
      <c r="B824" t="s">
        <v>2410</v>
      </c>
      <c r="C824" t="s">
        <v>4</v>
      </c>
      <c r="D824" t="s">
        <v>4</v>
      </c>
      <c r="E824" s="3" t="s">
        <v>4</v>
      </c>
      <c r="F824" s="1" t="str">
        <f>HYPERLINK("https://strategicplanning.horsham.gov.uk/Regulation_19_Local_Plan/showUserAnswers?qid=9331459&amp;voteID=1191782", "View Response")</f>
        <v>View Response</v>
      </c>
    </row>
    <row r="825" spans="1:6" x14ac:dyDescent="0.35">
      <c r="A825">
        <v>1191788</v>
      </c>
      <c r="B825" t="s">
        <v>2403</v>
      </c>
      <c r="C825" t="s">
        <v>4</v>
      </c>
      <c r="D825" t="s">
        <v>884</v>
      </c>
      <c r="E825" s="3" t="s">
        <v>127</v>
      </c>
      <c r="F825" s="1" t="str">
        <f>HYPERLINK("https://strategicplanning.horsham.gov.uk/Regulation_19_Local_Plan/showUserAnswers?qid=9331459&amp;voteID=1191788", "View Response")</f>
        <v>View Response</v>
      </c>
    </row>
    <row r="826" spans="1:6" x14ac:dyDescent="0.35">
      <c r="A826">
        <v>1191804</v>
      </c>
      <c r="B826" t="s">
        <v>2411</v>
      </c>
      <c r="C826" t="s">
        <v>4</v>
      </c>
      <c r="D826" t="s">
        <v>4</v>
      </c>
      <c r="E826" s="3" t="s">
        <v>4</v>
      </c>
      <c r="F826" s="1" t="str">
        <f>HYPERLINK("https://strategicplanning.horsham.gov.uk/Regulation_19_Local_Plan/showUserAnswers?qid=9331459&amp;voteID=1191804", "View Response")</f>
        <v>View Response</v>
      </c>
    </row>
    <row r="827" spans="1:6" x14ac:dyDescent="0.35">
      <c r="A827">
        <v>1191807</v>
      </c>
      <c r="B827" t="s">
        <v>2412</v>
      </c>
      <c r="C827" t="s">
        <v>4</v>
      </c>
      <c r="D827" t="s">
        <v>4</v>
      </c>
      <c r="E827" s="3" t="s">
        <v>4</v>
      </c>
      <c r="F827" s="1" t="str">
        <f>HYPERLINK("https://strategicplanning.horsham.gov.uk/Regulation_19_Local_Plan/showUserAnswers?qid=9331459&amp;voteID=1191807", "View Response")</f>
        <v>View Response</v>
      </c>
    </row>
    <row r="828" spans="1:6" x14ac:dyDescent="0.35">
      <c r="A828">
        <v>1191808</v>
      </c>
      <c r="B828" t="s">
        <v>2386</v>
      </c>
      <c r="D828" t="s">
        <v>4</v>
      </c>
      <c r="E828" s="3" t="s">
        <v>4</v>
      </c>
      <c r="F828" s="1" t="str">
        <f>HYPERLINK("https://strategicplanning.horsham.gov.uk/Regulation_19_Local_Plan/showUserAnswers?qid=9331459&amp;voteID=1191808", "View Response")</f>
        <v>View Response</v>
      </c>
    </row>
    <row r="829" spans="1:6" x14ac:dyDescent="0.35">
      <c r="A829">
        <v>1191814</v>
      </c>
      <c r="B829" t="s">
        <v>2386</v>
      </c>
      <c r="D829" t="s">
        <v>4</v>
      </c>
      <c r="E829" s="3" t="s">
        <v>4</v>
      </c>
      <c r="F829" s="1" t="str">
        <f>HYPERLINK("https://strategicplanning.horsham.gov.uk/Regulation_19_Local_Plan/showUserAnswers?qid=9331459&amp;voteID=1191814", "View Response")</f>
        <v>View Response</v>
      </c>
    </row>
    <row r="830" spans="1:6" x14ac:dyDescent="0.35">
      <c r="A830">
        <v>1191817</v>
      </c>
      <c r="B830" t="s">
        <v>2413</v>
      </c>
      <c r="C830" t="s">
        <v>4</v>
      </c>
      <c r="D830" t="s">
        <v>4</v>
      </c>
      <c r="E830" s="3" t="s">
        <v>127</v>
      </c>
      <c r="F830" s="1" t="str">
        <f>HYPERLINK("https://strategicplanning.horsham.gov.uk/Regulation_19_Local_Plan/showUserAnswers?qid=9331459&amp;voteID=1191817", "View Response")</f>
        <v>View Response</v>
      </c>
    </row>
    <row r="831" spans="1:6" x14ac:dyDescent="0.35">
      <c r="A831">
        <v>1191820</v>
      </c>
      <c r="B831" t="s">
        <v>2386</v>
      </c>
      <c r="D831" t="s">
        <v>4</v>
      </c>
      <c r="E831" s="3" t="s">
        <v>4</v>
      </c>
      <c r="F831" s="1" t="str">
        <f>HYPERLINK("https://strategicplanning.horsham.gov.uk/Regulation_19_Local_Plan/showUserAnswers?qid=9331459&amp;voteID=1191820", "View Response")</f>
        <v>View Response</v>
      </c>
    </row>
    <row r="832" spans="1:6" x14ac:dyDescent="0.35">
      <c r="A832">
        <v>1191822</v>
      </c>
      <c r="B832" t="s">
        <v>2386</v>
      </c>
      <c r="D832" t="s">
        <v>4</v>
      </c>
      <c r="E832" s="3" t="s">
        <v>4</v>
      </c>
      <c r="F832" s="1" t="str">
        <f>HYPERLINK("https://strategicplanning.horsham.gov.uk/Regulation_19_Local_Plan/showUserAnswers?qid=9331459&amp;voteID=1191822", "View Response")</f>
        <v>View Response</v>
      </c>
    </row>
    <row r="833" spans="1:6" x14ac:dyDescent="0.35">
      <c r="A833">
        <v>1191823</v>
      </c>
      <c r="B833" t="s">
        <v>2414</v>
      </c>
      <c r="C833" t="s">
        <v>4</v>
      </c>
      <c r="D833" t="s">
        <v>4</v>
      </c>
      <c r="E833" s="3" t="s">
        <v>4</v>
      </c>
      <c r="F833" s="1" t="str">
        <f>HYPERLINK("https://strategicplanning.horsham.gov.uk/Regulation_19_Local_Plan/showUserAnswers?qid=9331459&amp;voteID=1191823", "View Response")</f>
        <v>View Response</v>
      </c>
    </row>
    <row r="834" spans="1:6" x14ac:dyDescent="0.35">
      <c r="A834">
        <v>1191824</v>
      </c>
      <c r="B834" t="s">
        <v>2386</v>
      </c>
      <c r="D834" t="s">
        <v>4</v>
      </c>
      <c r="E834" s="3" t="s">
        <v>4</v>
      </c>
      <c r="F834" s="1" t="str">
        <f>HYPERLINK("https://strategicplanning.horsham.gov.uk/Regulation_19_Local_Plan/showUserAnswers?qid=9331459&amp;voteID=1191824", "View Response")</f>
        <v>View Response</v>
      </c>
    </row>
    <row r="835" spans="1:6" x14ac:dyDescent="0.35">
      <c r="A835">
        <v>1191825</v>
      </c>
      <c r="B835" t="s">
        <v>2415</v>
      </c>
      <c r="C835" t="s">
        <v>910</v>
      </c>
      <c r="D835" t="s">
        <v>4</v>
      </c>
      <c r="E835" s="3" t="s">
        <v>4</v>
      </c>
      <c r="F835" s="1" t="str">
        <f>HYPERLINK("https://strategicplanning.horsham.gov.uk/Regulation_19_Local_Plan/showUserAnswers?qid=9331459&amp;voteID=1191825", "View Response")</f>
        <v>View Response</v>
      </c>
    </row>
    <row r="836" spans="1:6" x14ac:dyDescent="0.35">
      <c r="A836">
        <v>1191826</v>
      </c>
      <c r="B836" t="s">
        <v>2361</v>
      </c>
      <c r="C836" t="s">
        <v>776</v>
      </c>
      <c r="D836" t="s">
        <v>4</v>
      </c>
      <c r="E836" s="3" t="s">
        <v>127</v>
      </c>
      <c r="F836" s="1" t="str">
        <f>HYPERLINK("https://strategicplanning.horsham.gov.uk/Regulation_19_Local_Plan/showUserAnswers?qid=9331459&amp;voteID=1191826", "View Response")</f>
        <v>View Response</v>
      </c>
    </row>
    <row r="837" spans="1:6" x14ac:dyDescent="0.35">
      <c r="A837">
        <v>1191827</v>
      </c>
      <c r="B837" t="s">
        <v>2416</v>
      </c>
      <c r="C837" t="s">
        <v>4</v>
      </c>
      <c r="D837" t="s">
        <v>4</v>
      </c>
      <c r="E837" s="3" t="s">
        <v>4</v>
      </c>
      <c r="F837" s="1" t="str">
        <f>HYPERLINK("https://strategicplanning.horsham.gov.uk/Regulation_19_Local_Plan/showUserAnswers?qid=9331459&amp;voteID=1191827", "View Response")</f>
        <v>View Response</v>
      </c>
    </row>
    <row r="838" spans="1:6" x14ac:dyDescent="0.35">
      <c r="A838">
        <v>1191829</v>
      </c>
      <c r="B838" t="s">
        <v>2417</v>
      </c>
      <c r="C838" t="s">
        <v>4</v>
      </c>
      <c r="D838" t="s">
        <v>4</v>
      </c>
      <c r="E838" s="3" t="s">
        <v>4</v>
      </c>
      <c r="F838" s="1" t="str">
        <f>HYPERLINK("https://strategicplanning.horsham.gov.uk/Regulation_19_Local_Plan/showUserAnswers?qid=9331459&amp;voteID=1191829", "View Response")</f>
        <v>View Response</v>
      </c>
    </row>
    <row r="839" spans="1:6" x14ac:dyDescent="0.35">
      <c r="A839">
        <v>1191830</v>
      </c>
      <c r="B839" t="s">
        <v>2418</v>
      </c>
      <c r="C839" t="s">
        <v>4</v>
      </c>
      <c r="D839" t="s">
        <v>4</v>
      </c>
      <c r="E839" s="3" t="s">
        <v>4</v>
      </c>
      <c r="F839" s="1" t="str">
        <f>HYPERLINK("https://strategicplanning.horsham.gov.uk/Regulation_19_Local_Plan/showUserAnswers?qid=9331459&amp;voteID=1191830", "View Response")</f>
        <v>View Response</v>
      </c>
    </row>
    <row r="840" spans="1:6" x14ac:dyDescent="0.35">
      <c r="A840">
        <v>1191831</v>
      </c>
      <c r="B840" t="s">
        <v>2361</v>
      </c>
      <c r="C840" t="s">
        <v>776</v>
      </c>
      <c r="D840" t="s">
        <v>4</v>
      </c>
      <c r="E840" s="3" t="s">
        <v>127</v>
      </c>
      <c r="F840" s="1" t="str">
        <f>HYPERLINK("https://strategicplanning.horsham.gov.uk/Regulation_19_Local_Plan/showUserAnswers?qid=9331459&amp;voteID=1191831", "View Response")</f>
        <v>View Response</v>
      </c>
    </row>
    <row r="841" spans="1:6" x14ac:dyDescent="0.35">
      <c r="A841">
        <v>1191832</v>
      </c>
      <c r="B841" t="s">
        <v>2419</v>
      </c>
      <c r="C841" t="s">
        <v>4</v>
      </c>
      <c r="D841" t="s">
        <v>4</v>
      </c>
      <c r="E841" s="3" t="s">
        <v>4</v>
      </c>
      <c r="F841" s="1" t="str">
        <f>HYPERLINK("https://strategicplanning.horsham.gov.uk/Regulation_19_Local_Plan/showUserAnswers?qid=9331459&amp;voteID=1191832", "View Response")</f>
        <v>View Response</v>
      </c>
    </row>
    <row r="842" spans="1:6" x14ac:dyDescent="0.35">
      <c r="A842">
        <v>1191833</v>
      </c>
      <c r="B842" t="s">
        <v>2399</v>
      </c>
      <c r="C842" t="s">
        <v>861</v>
      </c>
      <c r="D842" t="s">
        <v>862</v>
      </c>
      <c r="E842" s="3" t="s">
        <v>127</v>
      </c>
      <c r="F842" s="1" t="str">
        <f>HYPERLINK("https://strategicplanning.horsham.gov.uk/Regulation_19_Local_Plan/showUserAnswers?qid=9331459&amp;voteID=1191833", "View Response")</f>
        <v>View Response</v>
      </c>
    </row>
    <row r="843" spans="1:6" x14ac:dyDescent="0.35">
      <c r="A843">
        <v>1191834</v>
      </c>
      <c r="B843" t="s">
        <v>2420</v>
      </c>
      <c r="C843" t="s">
        <v>4</v>
      </c>
      <c r="D843" t="s">
        <v>4</v>
      </c>
      <c r="E843" s="3" t="s">
        <v>4</v>
      </c>
      <c r="F843" s="1" t="str">
        <f>HYPERLINK("https://strategicplanning.horsham.gov.uk/Regulation_19_Local_Plan/showUserAnswers?qid=9331459&amp;voteID=1191834", "View Response")</f>
        <v>View Response</v>
      </c>
    </row>
    <row r="844" spans="1:6" x14ac:dyDescent="0.35">
      <c r="A844">
        <v>1191835</v>
      </c>
      <c r="B844" t="s">
        <v>2421</v>
      </c>
      <c r="C844" t="s">
        <v>4</v>
      </c>
      <c r="D844" t="s">
        <v>4</v>
      </c>
      <c r="E844" s="3" t="s">
        <v>4</v>
      </c>
      <c r="F844" s="1" t="str">
        <f>HYPERLINK("https://strategicplanning.horsham.gov.uk/Regulation_19_Local_Plan/showUserAnswers?qid=9331459&amp;voteID=1191835", "View Response")</f>
        <v>View Response</v>
      </c>
    </row>
    <row r="845" spans="1:6" x14ac:dyDescent="0.35">
      <c r="A845">
        <v>1191836</v>
      </c>
      <c r="B845" t="s">
        <v>2422</v>
      </c>
      <c r="C845" t="s">
        <v>200</v>
      </c>
      <c r="D845" t="s">
        <v>4</v>
      </c>
      <c r="E845" s="3" t="s">
        <v>4</v>
      </c>
      <c r="F845" s="1" t="str">
        <f>HYPERLINK("https://strategicplanning.horsham.gov.uk/Regulation_19_Local_Plan/showUserAnswers?qid=9331459&amp;voteID=1191836", "View Response")</f>
        <v>View Response</v>
      </c>
    </row>
    <row r="846" spans="1:6" x14ac:dyDescent="0.35">
      <c r="A846">
        <v>1191837</v>
      </c>
      <c r="B846" t="s">
        <v>2423</v>
      </c>
      <c r="C846" t="s">
        <v>4</v>
      </c>
      <c r="D846" t="s">
        <v>4</v>
      </c>
      <c r="E846" s="3" t="s">
        <v>4</v>
      </c>
      <c r="F846" s="1" t="str">
        <f>HYPERLINK("https://strategicplanning.horsham.gov.uk/Regulation_19_Local_Plan/showUserAnswers?qid=9331459&amp;voteID=1191837", "View Response")</f>
        <v>View Response</v>
      </c>
    </row>
    <row r="847" spans="1:6" x14ac:dyDescent="0.35">
      <c r="A847">
        <v>1191838</v>
      </c>
      <c r="B847" t="s">
        <v>2424</v>
      </c>
      <c r="C847" t="s">
        <v>4</v>
      </c>
      <c r="D847" t="s">
        <v>4</v>
      </c>
      <c r="E847" s="3" t="s">
        <v>4</v>
      </c>
      <c r="F847" s="1" t="str">
        <f>HYPERLINK("https://strategicplanning.horsham.gov.uk/Regulation_19_Local_Plan/showUserAnswers?qid=9331459&amp;voteID=1191838", "View Response")</f>
        <v>View Response</v>
      </c>
    </row>
    <row r="848" spans="1:6" x14ac:dyDescent="0.35">
      <c r="A848">
        <v>1191839</v>
      </c>
      <c r="B848" t="s">
        <v>2425</v>
      </c>
      <c r="C848" t="s">
        <v>4</v>
      </c>
      <c r="D848" t="s">
        <v>4</v>
      </c>
      <c r="E848" s="3" t="s">
        <v>4</v>
      </c>
      <c r="F848" s="1" t="str">
        <f>HYPERLINK("https://strategicplanning.horsham.gov.uk/Regulation_19_Local_Plan/showUserAnswers?qid=9331459&amp;voteID=1191839", "View Response")</f>
        <v>View Response</v>
      </c>
    </row>
    <row r="849" spans="1:6" x14ac:dyDescent="0.35">
      <c r="A849">
        <v>1191842</v>
      </c>
      <c r="B849" t="s">
        <v>2426</v>
      </c>
      <c r="C849" t="s">
        <v>4</v>
      </c>
      <c r="D849" t="s">
        <v>4</v>
      </c>
      <c r="E849" s="3" t="s">
        <v>4</v>
      </c>
      <c r="F849" s="1" t="str">
        <f>HYPERLINK("https://strategicplanning.horsham.gov.uk/Regulation_19_Local_Plan/showUserAnswers?qid=9331459&amp;voteID=1191842", "View Response")</f>
        <v>View Response</v>
      </c>
    </row>
    <row r="850" spans="1:6" x14ac:dyDescent="0.35">
      <c r="A850">
        <v>1191843</v>
      </c>
      <c r="B850" t="s">
        <v>2427</v>
      </c>
      <c r="C850" t="s">
        <v>926</v>
      </c>
      <c r="D850" t="s">
        <v>4</v>
      </c>
      <c r="E850" s="3" t="s">
        <v>4</v>
      </c>
      <c r="F850" s="1" t="str">
        <f>HYPERLINK("https://strategicplanning.horsham.gov.uk/Regulation_19_Local_Plan/showUserAnswers?qid=9331459&amp;voteID=1191843", "View Response")</f>
        <v>View Response</v>
      </c>
    </row>
    <row r="851" spans="1:6" x14ac:dyDescent="0.35">
      <c r="A851">
        <v>1191844</v>
      </c>
      <c r="B851" t="s">
        <v>2428</v>
      </c>
      <c r="C851" t="s">
        <v>4</v>
      </c>
      <c r="D851" t="s">
        <v>4</v>
      </c>
      <c r="E851" s="3" t="s">
        <v>127</v>
      </c>
      <c r="F851" s="1" t="str">
        <f>HYPERLINK("https://strategicplanning.horsham.gov.uk/Regulation_19_Local_Plan/showUserAnswers?qid=9331459&amp;voteID=1191844", "View Response")</f>
        <v>View Response</v>
      </c>
    </row>
    <row r="852" spans="1:6" x14ac:dyDescent="0.35">
      <c r="A852">
        <v>1191845</v>
      </c>
      <c r="B852" t="s">
        <v>2429</v>
      </c>
      <c r="C852" t="s">
        <v>929</v>
      </c>
      <c r="D852" t="s">
        <v>4</v>
      </c>
      <c r="E852" s="3" t="s">
        <v>4</v>
      </c>
      <c r="F852" s="1" t="str">
        <f>HYPERLINK("https://strategicplanning.horsham.gov.uk/Regulation_19_Local_Plan/showUserAnswers?qid=9331459&amp;voteID=1191845", "View Response")</f>
        <v>View Response</v>
      </c>
    </row>
    <row r="853" spans="1:6" x14ac:dyDescent="0.35">
      <c r="A853">
        <v>1191849</v>
      </c>
      <c r="B853" t="s">
        <v>2430</v>
      </c>
      <c r="C853" t="s">
        <v>4</v>
      </c>
      <c r="D853" t="s">
        <v>4</v>
      </c>
      <c r="E853" s="3" t="s">
        <v>4</v>
      </c>
      <c r="F853" s="1" t="str">
        <f>HYPERLINK("https://strategicplanning.horsham.gov.uk/Regulation_19_Local_Plan/showUserAnswers?qid=9331459&amp;voteID=1191849", "View Response")</f>
        <v>View Response</v>
      </c>
    </row>
    <row r="854" spans="1:6" x14ac:dyDescent="0.35">
      <c r="A854">
        <v>1191854</v>
      </c>
      <c r="B854" t="s">
        <v>2431</v>
      </c>
      <c r="C854" t="s">
        <v>4</v>
      </c>
      <c r="D854" t="s">
        <v>4</v>
      </c>
      <c r="E854" s="3" t="s">
        <v>4</v>
      </c>
      <c r="F854" s="1" t="str">
        <f>HYPERLINK("https://strategicplanning.horsham.gov.uk/Regulation_19_Local_Plan/showUserAnswers?qid=9331459&amp;voteID=1191854", "View Response")</f>
        <v>View Response</v>
      </c>
    </row>
    <row r="855" spans="1:6" x14ac:dyDescent="0.35">
      <c r="A855">
        <v>1191860</v>
      </c>
      <c r="B855" t="s">
        <v>2432</v>
      </c>
      <c r="C855" t="s">
        <v>4</v>
      </c>
      <c r="D855" t="s">
        <v>4</v>
      </c>
      <c r="E855" s="3" t="s">
        <v>4</v>
      </c>
      <c r="F855" s="1" t="str">
        <f>HYPERLINK("https://strategicplanning.horsham.gov.uk/Regulation_19_Local_Plan/showUserAnswers?qid=9331459&amp;voteID=1191860", "View Response")</f>
        <v>View Response</v>
      </c>
    </row>
    <row r="856" spans="1:6" x14ac:dyDescent="0.35">
      <c r="A856">
        <v>1191864</v>
      </c>
      <c r="B856" t="s">
        <v>2433</v>
      </c>
      <c r="C856" t="s">
        <v>4</v>
      </c>
      <c r="D856" t="s">
        <v>4</v>
      </c>
      <c r="E856" s="3" t="s">
        <v>4</v>
      </c>
      <c r="F856" s="1" t="str">
        <f>HYPERLINK("https://strategicplanning.horsham.gov.uk/Regulation_19_Local_Plan/showUserAnswers?qid=9331459&amp;voteID=1191864", "View Response")</f>
        <v>View Response</v>
      </c>
    </row>
    <row r="857" spans="1:6" x14ac:dyDescent="0.35">
      <c r="A857">
        <v>1191866</v>
      </c>
      <c r="B857" t="s">
        <v>2434</v>
      </c>
      <c r="C857" t="s">
        <v>935</v>
      </c>
      <c r="D857" t="s">
        <v>750</v>
      </c>
      <c r="E857" s="3" t="s">
        <v>127</v>
      </c>
      <c r="F857" s="1" t="str">
        <f>HYPERLINK("https://strategicplanning.horsham.gov.uk/Regulation_19_Local_Plan/showUserAnswers?qid=9331459&amp;voteID=1191866", "View Response")</f>
        <v>View Response</v>
      </c>
    </row>
    <row r="858" spans="1:6" x14ac:dyDescent="0.35">
      <c r="A858">
        <v>1191867</v>
      </c>
      <c r="B858" t="s">
        <v>2435</v>
      </c>
      <c r="C858" t="s">
        <v>4</v>
      </c>
      <c r="D858" t="s">
        <v>4</v>
      </c>
      <c r="E858" s="3" t="s">
        <v>4</v>
      </c>
      <c r="F858" s="1" t="str">
        <f>HYPERLINK("https://strategicplanning.horsham.gov.uk/Regulation_19_Local_Plan/showUserAnswers?qid=9331459&amp;voteID=1191867", "View Response")</f>
        <v>View Response</v>
      </c>
    </row>
    <row r="859" spans="1:6" x14ac:dyDescent="0.35">
      <c r="A859">
        <v>1191868</v>
      </c>
      <c r="B859" t="s">
        <v>2436</v>
      </c>
      <c r="C859" t="s">
        <v>4</v>
      </c>
      <c r="D859" t="s">
        <v>4</v>
      </c>
      <c r="E859" s="3" t="s">
        <v>4</v>
      </c>
      <c r="F859" s="1" t="str">
        <f>HYPERLINK("https://strategicplanning.horsham.gov.uk/Regulation_19_Local_Plan/showUserAnswers?qid=9331459&amp;voteID=1191868", "View Response")</f>
        <v>View Response</v>
      </c>
    </row>
    <row r="860" spans="1:6" x14ac:dyDescent="0.35">
      <c r="A860">
        <v>1191873</v>
      </c>
      <c r="B860" t="s">
        <v>2433</v>
      </c>
      <c r="C860" t="s">
        <v>4</v>
      </c>
      <c r="D860" t="s">
        <v>4</v>
      </c>
      <c r="E860" s="3" t="s">
        <v>4</v>
      </c>
      <c r="F860" s="1" t="str">
        <f>HYPERLINK("https://strategicplanning.horsham.gov.uk/Regulation_19_Local_Plan/showUserAnswers?qid=9331459&amp;voteID=1191873", "View Response")</f>
        <v>View Response</v>
      </c>
    </row>
    <row r="861" spans="1:6" x14ac:dyDescent="0.35">
      <c r="A861">
        <v>1191876</v>
      </c>
      <c r="B861" t="s">
        <v>2437</v>
      </c>
      <c r="C861" t="s">
        <v>4</v>
      </c>
      <c r="D861" t="s">
        <v>4</v>
      </c>
      <c r="E861" s="3" t="s">
        <v>4</v>
      </c>
      <c r="F861" s="1" t="str">
        <f>HYPERLINK("https://strategicplanning.horsham.gov.uk/Regulation_19_Local_Plan/showUserAnswers?qid=9331459&amp;voteID=1191876", "View Response")</f>
        <v>View Response</v>
      </c>
    </row>
    <row r="862" spans="1:6" x14ac:dyDescent="0.35">
      <c r="A862">
        <v>1191880</v>
      </c>
      <c r="B862" t="s">
        <v>2438</v>
      </c>
      <c r="C862" t="s">
        <v>4</v>
      </c>
      <c r="D862" t="s">
        <v>4</v>
      </c>
      <c r="E862" s="3" t="s">
        <v>4</v>
      </c>
      <c r="F862" s="1" t="str">
        <f>HYPERLINK("https://strategicplanning.horsham.gov.uk/Regulation_19_Local_Plan/showUserAnswers?qid=9331459&amp;voteID=1191880", "View Response")</f>
        <v>View Response</v>
      </c>
    </row>
    <row r="863" spans="1:6" x14ac:dyDescent="0.35">
      <c r="A863">
        <v>1191881</v>
      </c>
      <c r="B863" t="s">
        <v>2439</v>
      </c>
      <c r="C863" t="s">
        <v>4</v>
      </c>
      <c r="D863" t="s">
        <v>4</v>
      </c>
      <c r="E863" s="3" t="s">
        <v>127</v>
      </c>
      <c r="F863" s="1" t="str">
        <f>HYPERLINK("https://strategicplanning.horsham.gov.uk/Regulation_19_Local_Plan/showUserAnswers?qid=9331459&amp;voteID=1191881", "View Response")</f>
        <v>View Response</v>
      </c>
    </row>
    <row r="864" spans="1:6" x14ac:dyDescent="0.35">
      <c r="A864">
        <v>1191882</v>
      </c>
      <c r="B864" t="s">
        <v>2440</v>
      </c>
      <c r="D864" t="s">
        <v>4</v>
      </c>
      <c r="E864" s="3" t="s">
        <v>4</v>
      </c>
      <c r="F864" s="1" t="str">
        <f>HYPERLINK("https://strategicplanning.horsham.gov.uk/Regulation_19_Local_Plan/showUserAnswers?qid=9331459&amp;voteID=1191882", "View Response")</f>
        <v>View Response</v>
      </c>
    </row>
    <row r="865" spans="1:6" x14ac:dyDescent="0.35">
      <c r="A865">
        <v>1191883</v>
      </c>
      <c r="B865" t="s">
        <v>2364</v>
      </c>
      <c r="C865" t="s">
        <v>4</v>
      </c>
      <c r="D865" t="s">
        <v>4</v>
      </c>
      <c r="E865" s="3" t="s">
        <v>4</v>
      </c>
      <c r="F865" s="1" t="str">
        <f>HYPERLINK("https://strategicplanning.horsham.gov.uk/Regulation_19_Local_Plan/showUserAnswers?qid=9331459&amp;voteID=1191883", "View Response")</f>
        <v>View Response</v>
      </c>
    </row>
    <row r="866" spans="1:6" x14ac:dyDescent="0.35">
      <c r="A866">
        <v>1191884</v>
      </c>
      <c r="B866" t="s">
        <v>2364</v>
      </c>
      <c r="C866" t="s">
        <v>4</v>
      </c>
      <c r="D866" t="s">
        <v>4</v>
      </c>
      <c r="E866" s="3" t="s">
        <v>4</v>
      </c>
      <c r="F866" s="1" t="str">
        <f>HYPERLINK("https://strategicplanning.horsham.gov.uk/Regulation_19_Local_Plan/showUserAnswers?qid=9331459&amp;voteID=1191884", "View Response")</f>
        <v>View Response</v>
      </c>
    </row>
    <row r="867" spans="1:6" x14ac:dyDescent="0.35">
      <c r="A867">
        <v>1191885</v>
      </c>
      <c r="B867" t="s">
        <v>2364</v>
      </c>
      <c r="C867" t="s">
        <v>4</v>
      </c>
      <c r="D867" t="s">
        <v>4</v>
      </c>
      <c r="E867" s="3" t="s">
        <v>4</v>
      </c>
      <c r="F867" s="1" t="str">
        <f>HYPERLINK("https://strategicplanning.horsham.gov.uk/Regulation_19_Local_Plan/showUserAnswers?qid=9331459&amp;voteID=1191885", "View Response")</f>
        <v>View Response</v>
      </c>
    </row>
    <row r="868" spans="1:6" x14ac:dyDescent="0.35">
      <c r="A868">
        <v>1191887</v>
      </c>
      <c r="B868" t="s">
        <v>2364</v>
      </c>
      <c r="C868" t="s">
        <v>4</v>
      </c>
      <c r="D868" t="s">
        <v>4</v>
      </c>
      <c r="E868" s="3" t="s">
        <v>4</v>
      </c>
      <c r="F868" s="1" t="str">
        <f>HYPERLINK("https://strategicplanning.horsham.gov.uk/Regulation_19_Local_Plan/showUserAnswers?qid=9331459&amp;voteID=1191887", "View Response")</f>
        <v>View Response</v>
      </c>
    </row>
    <row r="869" spans="1:6" x14ac:dyDescent="0.35">
      <c r="A869">
        <v>1191889</v>
      </c>
      <c r="B869" t="s">
        <v>2364</v>
      </c>
      <c r="C869" t="s">
        <v>4</v>
      </c>
      <c r="D869" t="s">
        <v>4</v>
      </c>
      <c r="E869" s="3" t="s">
        <v>4</v>
      </c>
      <c r="F869" s="1" t="str">
        <f>HYPERLINK("https://strategicplanning.horsham.gov.uk/Regulation_19_Local_Plan/showUserAnswers?qid=9331459&amp;voteID=1191889", "View Response")</f>
        <v>View Response</v>
      </c>
    </row>
    <row r="870" spans="1:6" x14ac:dyDescent="0.35">
      <c r="A870">
        <v>1191890</v>
      </c>
      <c r="B870" t="s">
        <v>2441</v>
      </c>
      <c r="C870" t="s">
        <v>4</v>
      </c>
      <c r="D870" t="s">
        <v>4</v>
      </c>
      <c r="E870" s="3" t="s">
        <v>127</v>
      </c>
      <c r="F870" s="1" t="str">
        <f>HYPERLINK("https://strategicplanning.horsham.gov.uk/Regulation_19_Local_Plan/showUserAnswers?qid=9331459&amp;voteID=1191890", "View Response")</f>
        <v>View Response</v>
      </c>
    </row>
    <row r="871" spans="1:6" x14ac:dyDescent="0.35">
      <c r="A871">
        <v>1191892</v>
      </c>
      <c r="B871" t="s">
        <v>2442</v>
      </c>
      <c r="C871" t="s">
        <v>4</v>
      </c>
      <c r="D871" t="s">
        <v>4</v>
      </c>
      <c r="E871" s="3" t="s">
        <v>127</v>
      </c>
      <c r="F871" s="1" t="str">
        <f>HYPERLINK("https://strategicplanning.horsham.gov.uk/Regulation_19_Local_Plan/showUserAnswers?qid=9331459&amp;voteID=1191892", "View Response")</f>
        <v>View Response</v>
      </c>
    </row>
    <row r="872" spans="1:6" x14ac:dyDescent="0.35">
      <c r="A872">
        <v>1191895</v>
      </c>
      <c r="B872" t="s">
        <v>2051</v>
      </c>
      <c r="C872" t="s">
        <v>4</v>
      </c>
      <c r="D872" t="s">
        <v>4</v>
      </c>
      <c r="E872" s="3" t="s">
        <v>127</v>
      </c>
      <c r="F872" s="1" t="str">
        <f>HYPERLINK("https://strategicplanning.horsham.gov.uk/Regulation_19_Local_Plan/showUserAnswers?qid=9331459&amp;voteID=1191895", "View Response")</f>
        <v>View Response</v>
      </c>
    </row>
    <row r="873" spans="1:6" x14ac:dyDescent="0.35">
      <c r="A873">
        <v>1191899</v>
      </c>
      <c r="B873" t="s">
        <v>2443</v>
      </c>
      <c r="C873" t="s">
        <v>952</v>
      </c>
      <c r="D873" t="s">
        <v>4</v>
      </c>
      <c r="E873" s="3" t="s">
        <v>4</v>
      </c>
      <c r="F873" s="1" t="str">
        <f>HYPERLINK("https://strategicplanning.horsham.gov.uk/Regulation_19_Local_Plan/showUserAnswers?qid=9331459&amp;voteID=1191899", "View Response")</f>
        <v>View Response</v>
      </c>
    </row>
    <row r="874" spans="1:6" x14ac:dyDescent="0.35">
      <c r="A874">
        <v>1191900</v>
      </c>
      <c r="B874" t="s">
        <v>2443</v>
      </c>
      <c r="C874" t="s">
        <v>952</v>
      </c>
      <c r="D874" t="s">
        <v>4</v>
      </c>
      <c r="E874" s="3" t="s">
        <v>127</v>
      </c>
      <c r="F874" s="1" t="str">
        <f>HYPERLINK("https://strategicplanning.horsham.gov.uk/Regulation_19_Local_Plan/showUserAnswers?qid=9331459&amp;voteID=1191900", "View Response")</f>
        <v>View Response</v>
      </c>
    </row>
    <row r="875" spans="1:6" x14ac:dyDescent="0.35">
      <c r="A875">
        <v>1191901</v>
      </c>
      <c r="B875" t="s">
        <v>2443</v>
      </c>
      <c r="C875" t="s">
        <v>952</v>
      </c>
      <c r="D875" t="s">
        <v>4</v>
      </c>
      <c r="E875" s="3" t="s">
        <v>127</v>
      </c>
      <c r="F875" s="1" t="str">
        <f>HYPERLINK("https://strategicplanning.horsham.gov.uk/Regulation_19_Local_Plan/showUserAnswers?qid=9331459&amp;voteID=1191901", "View Response")</f>
        <v>View Response</v>
      </c>
    </row>
    <row r="876" spans="1:6" x14ac:dyDescent="0.35">
      <c r="A876">
        <v>1191907</v>
      </c>
      <c r="B876" t="s">
        <v>2433</v>
      </c>
      <c r="C876" t="s">
        <v>4</v>
      </c>
      <c r="D876" t="s">
        <v>4</v>
      </c>
      <c r="E876" s="3" t="s">
        <v>4</v>
      </c>
      <c r="F876" s="1" t="str">
        <f>HYPERLINK("https://strategicplanning.horsham.gov.uk/Regulation_19_Local_Plan/showUserAnswers?qid=9331459&amp;voteID=1191907", "View Response")</f>
        <v>View Response</v>
      </c>
    </row>
    <row r="877" spans="1:6" x14ac:dyDescent="0.35">
      <c r="A877">
        <v>1191909</v>
      </c>
      <c r="B877" t="s">
        <v>2051</v>
      </c>
      <c r="C877" t="s">
        <v>4</v>
      </c>
      <c r="D877" t="s">
        <v>4</v>
      </c>
      <c r="E877" s="3" t="s">
        <v>127</v>
      </c>
      <c r="F877" s="1" t="str">
        <f>HYPERLINK("https://strategicplanning.horsham.gov.uk/Regulation_19_Local_Plan/showUserAnswers?qid=9331459&amp;voteID=1191909", "View Response")</f>
        <v>View Response</v>
      </c>
    </row>
    <row r="878" spans="1:6" x14ac:dyDescent="0.35">
      <c r="A878">
        <v>1191913</v>
      </c>
      <c r="B878" t="s">
        <v>2444</v>
      </c>
      <c r="C878" t="s">
        <v>4</v>
      </c>
      <c r="D878" t="s">
        <v>4</v>
      </c>
      <c r="E878" s="3" t="s">
        <v>127</v>
      </c>
      <c r="F878" s="1" t="str">
        <f>HYPERLINK("https://strategicplanning.horsham.gov.uk/Regulation_19_Local_Plan/showUserAnswers?qid=9331459&amp;voteID=1191913", "View Response")</f>
        <v>View Response</v>
      </c>
    </row>
    <row r="879" spans="1:6" x14ac:dyDescent="0.35">
      <c r="A879">
        <v>1191916</v>
      </c>
      <c r="B879" t="s">
        <v>2331</v>
      </c>
      <c r="C879" t="s">
        <v>4</v>
      </c>
      <c r="D879" t="s">
        <v>4</v>
      </c>
      <c r="E879" s="3" t="s">
        <v>4</v>
      </c>
      <c r="F879" s="1" t="str">
        <f>HYPERLINK("https://strategicplanning.horsham.gov.uk/Regulation_19_Local_Plan/showUserAnswers?qid=9331459&amp;voteID=1191916", "View Response")</f>
        <v>View Response</v>
      </c>
    </row>
    <row r="880" spans="1:6" x14ac:dyDescent="0.35">
      <c r="A880">
        <v>1191917</v>
      </c>
      <c r="B880" t="s">
        <v>2445</v>
      </c>
      <c r="D880" t="s">
        <v>4</v>
      </c>
      <c r="E880" s="3" t="s">
        <v>127</v>
      </c>
      <c r="F880" s="1" t="str">
        <f>HYPERLINK("https://strategicplanning.horsham.gov.uk/Regulation_19_Local_Plan/showUserAnswers?qid=9331459&amp;voteID=1191917", "View Response")</f>
        <v>View Response</v>
      </c>
    </row>
    <row r="881" spans="1:6" x14ac:dyDescent="0.35">
      <c r="A881">
        <v>1191918</v>
      </c>
      <c r="B881" t="s">
        <v>2446</v>
      </c>
      <c r="C881" t="s">
        <v>4</v>
      </c>
      <c r="D881" t="s">
        <v>4</v>
      </c>
      <c r="E881" s="3" t="s">
        <v>4</v>
      </c>
      <c r="F881" s="1" t="str">
        <f>HYPERLINK("https://strategicplanning.horsham.gov.uk/Regulation_19_Local_Plan/showUserAnswers?qid=9331459&amp;voteID=1191918", "View Response")</f>
        <v>View Response</v>
      </c>
    </row>
    <row r="882" spans="1:6" x14ac:dyDescent="0.35">
      <c r="A882">
        <v>1191919</v>
      </c>
      <c r="B882" t="s">
        <v>2447</v>
      </c>
      <c r="C882" t="s">
        <v>4</v>
      </c>
      <c r="D882" t="s">
        <v>4</v>
      </c>
      <c r="E882" s="3" t="s">
        <v>4</v>
      </c>
      <c r="F882" s="1" t="str">
        <f>HYPERLINK("https://strategicplanning.horsham.gov.uk/Regulation_19_Local_Plan/showUserAnswers?qid=9331459&amp;voteID=1191919", "View Response")</f>
        <v>View Response</v>
      </c>
    </row>
    <row r="883" spans="1:6" x14ac:dyDescent="0.35">
      <c r="A883">
        <v>1191921</v>
      </c>
      <c r="B883" t="s">
        <v>2331</v>
      </c>
      <c r="C883" t="s">
        <v>4</v>
      </c>
      <c r="D883" t="s">
        <v>4</v>
      </c>
      <c r="E883" s="3" t="s">
        <v>4</v>
      </c>
      <c r="F883" s="1" t="str">
        <f>HYPERLINK("https://strategicplanning.horsham.gov.uk/Regulation_19_Local_Plan/showUserAnswers?qid=9331459&amp;voteID=1191921", "View Response")</f>
        <v>View Response</v>
      </c>
    </row>
    <row r="884" spans="1:6" x14ac:dyDescent="0.35">
      <c r="A884">
        <v>1191922</v>
      </c>
      <c r="B884" t="s">
        <v>2399</v>
      </c>
      <c r="C884" t="s">
        <v>861</v>
      </c>
      <c r="D884" t="s">
        <v>862</v>
      </c>
      <c r="E884" s="3" t="s">
        <v>127</v>
      </c>
      <c r="F884" s="1" t="str">
        <f>HYPERLINK("https://strategicplanning.horsham.gov.uk/Regulation_19_Local_Plan/showUserAnswers?qid=9331459&amp;voteID=1191922", "View Response")</f>
        <v>View Response</v>
      </c>
    </row>
    <row r="885" spans="1:6" x14ac:dyDescent="0.35">
      <c r="A885">
        <v>1191923</v>
      </c>
      <c r="B885" t="s">
        <v>2448</v>
      </c>
      <c r="C885" t="s">
        <v>4</v>
      </c>
      <c r="D885" t="s">
        <v>4</v>
      </c>
      <c r="E885" s="3" t="s">
        <v>4</v>
      </c>
      <c r="F885" s="1" t="str">
        <f>HYPERLINK("https://strategicplanning.horsham.gov.uk/Regulation_19_Local_Plan/showUserAnswers?qid=9331459&amp;voteID=1191923", "View Response")</f>
        <v>View Response</v>
      </c>
    </row>
    <row r="886" spans="1:6" x14ac:dyDescent="0.35">
      <c r="A886">
        <v>1191924</v>
      </c>
      <c r="B886" t="s">
        <v>2449</v>
      </c>
      <c r="C886" t="s">
        <v>966</v>
      </c>
      <c r="D886" t="s">
        <v>4</v>
      </c>
      <c r="E886" s="3" t="s">
        <v>4</v>
      </c>
      <c r="F886" s="1" t="str">
        <f>HYPERLINK("https://strategicplanning.horsham.gov.uk/Regulation_19_Local_Plan/showUserAnswers?qid=9331459&amp;voteID=1191924", "View Response")</f>
        <v>View Response</v>
      </c>
    </row>
    <row r="887" spans="1:6" x14ac:dyDescent="0.35">
      <c r="A887">
        <v>1191925</v>
      </c>
      <c r="B887" t="s">
        <v>2433</v>
      </c>
      <c r="C887" t="s">
        <v>4</v>
      </c>
      <c r="D887" t="s">
        <v>4</v>
      </c>
      <c r="E887" s="3" t="s">
        <v>4</v>
      </c>
      <c r="F887" s="1" t="str">
        <f>HYPERLINK("https://strategicplanning.horsham.gov.uk/Regulation_19_Local_Plan/showUserAnswers?qid=9331459&amp;voteID=1191925", "View Response")</f>
        <v>View Response</v>
      </c>
    </row>
    <row r="888" spans="1:6" x14ac:dyDescent="0.35">
      <c r="A888">
        <v>1191928</v>
      </c>
      <c r="B888" t="s">
        <v>2450</v>
      </c>
      <c r="C888" t="s">
        <v>4</v>
      </c>
      <c r="D888" t="s">
        <v>4</v>
      </c>
      <c r="E888" s="3" t="s">
        <v>4</v>
      </c>
      <c r="F888" s="1" t="str">
        <f>HYPERLINK("https://strategicplanning.horsham.gov.uk/Regulation_19_Local_Plan/showUserAnswers?qid=9331459&amp;voteID=1191928", "View Response")</f>
        <v>View Response</v>
      </c>
    </row>
    <row r="889" spans="1:6" x14ac:dyDescent="0.35">
      <c r="A889">
        <v>1191929</v>
      </c>
      <c r="B889" t="s">
        <v>2451</v>
      </c>
      <c r="D889" t="s">
        <v>4</v>
      </c>
      <c r="E889" s="3" t="s">
        <v>4</v>
      </c>
      <c r="F889" s="1" t="str">
        <f>HYPERLINK("https://strategicplanning.horsham.gov.uk/Regulation_19_Local_Plan/showUserAnswers?qid=9331459&amp;voteID=1191929", "View Response")</f>
        <v>View Response</v>
      </c>
    </row>
    <row r="890" spans="1:6" x14ac:dyDescent="0.35">
      <c r="A890">
        <v>1191930</v>
      </c>
      <c r="B890" t="s">
        <v>2452</v>
      </c>
      <c r="C890" t="s">
        <v>4</v>
      </c>
      <c r="D890" t="s">
        <v>4</v>
      </c>
      <c r="E890" s="3" t="s">
        <v>4</v>
      </c>
      <c r="F890" s="1" t="str">
        <f>HYPERLINK("https://strategicplanning.horsham.gov.uk/Regulation_19_Local_Plan/showUserAnswers?qid=9331459&amp;voteID=1191930", "View Response")</f>
        <v>View Response</v>
      </c>
    </row>
    <row r="891" spans="1:6" x14ac:dyDescent="0.35">
      <c r="A891">
        <v>1191934</v>
      </c>
      <c r="B891" t="s">
        <v>2453</v>
      </c>
      <c r="C891" t="s">
        <v>4</v>
      </c>
      <c r="D891" t="s">
        <v>4</v>
      </c>
      <c r="E891" s="3" t="s">
        <v>4</v>
      </c>
      <c r="F891" s="1" t="str">
        <f>HYPERLINK("https://strategicplanning.horsham.gov.uk/Regulation_19_Local_Plan/showUserAnswers?qid=9331459&amp;voteID=1191934", "View Response")</f>
        <v>View Response</v>
      </c>
    </row>
    <row r="892" spans="1:6" x14ac:dyDescent="0.35">
      <c r="A892">
        <v>1191936</v>
      </c>
      <c r="B892" t="s">
        <v>2454</v>
      </c>
      <c r="C892" t="s">
        <v>4</v>
      </c>
      <c r="D892" t="s">
        <v>4</v>
      </c>
      <c r="E892" s="3" t="s">
        <v>4</v>
      </c>
      <c r="F892" s="1" t="str">
        <f>HYPERLINK("https://strategicplanning.horsham.gov.uk/Regulation_19_Local_Plan/showUserAnswers?qid=9331459&amp;voteID=1191936", "View Response")</f>
        <v>View Response</v>
      </c>
    </row>
    <row r="893" spans="1:6" x14ac:dyDescent="0.35">
      <c r="A893">
        <v>1191938</v>
      </c>
      <c r="B893" t="s">
        <v>2455</v>
      </c>
      <c r="C893" t="s">
        <v>4</v>
      </c>
      <c r="D893" t="s">
        <v>4</v>
      </c>
      <c r="E893" s="3" t="s">
        <v>4</v>
      </c>
      <c r="F893" s="1" t="str">
        <f>HYPERLINK("https://strategicplanning.horsham.gov.uk/Regulation_19_Local_Plan/showUserAnswers?qid=9331459&amp;voteID=1191938", "View Response")</f>
        <v>View Response</v>
      </c>
    </row>
    <row r="894" spans="1:6" x14ac:dyDescent="0.35">
      <c r="A894">
        <v>1191939</v>
      </c>
      <c r="B894" t="s">
        <v>2451</v>
      </c>
      <c r="D894" t="s">
        <v>4</v>
      </c>
      <c r="E894" s="3" t="s">
        <v>4</v>
      </c>
      <c r="F894" s="1" t="str">
        <f>HYPERLINK("https://strategicplanning.horsham.gov.uk/Regulation_19_Local_Plan/showUserAnswers?qid=9331459&amp;voteID=1191939", "View Response")</f>
        <v>View Response</v>
      </c>
    </row>
    <row r="895" spans="1:6" x14ac:dyDescent="0.35">
      <c r="A895">
        <v>1191940</v>
      </c>
      <c r="B895" t="s">
        <v>2451</v>
      </c>
      <c r="D895" t="s">
        <v>4</v>
      </c>
      <c r="E895" s="3" t="s">
        <v>4</v>
      </c>
      <c r="F895" s="1" t="str">
        <f>HYPERLINK("https://strategicplanning.horsham.gov.uk/Regulation_19_Local_Plan/showUserAnswers?qid=9331459&amp;voteID=1191940", "View Response")</f>
        <v>View Response</v>
      </c>
    </row>
    <row r="896" spans="1:6" x14ac:dyDescent="0.35">
      <c r="A896">
        <v>1191941</v>
      </c>
      <c r="B896" t="s">
        <v>2331</v>
      </c>
      <c r="C896" t="s">
        <v>4</v>
      </c>
      <c r="D896" t="s">
        <v>4</v>
      </c>
      <c r="E896" s="3" t="s">
        <v>4</v>
      </c>
      <c r="F896" s="1" t="str">
        <f>HYPERLINK("https://strategicplanning.horsham.gov.uk/Regulation_19_Local_Plan/showUserAnswers?qid=9331459&amp;voteID=1191941", "View Response")</f>
        <v>View Response</v>
      </c>
    </row>
    <row r="897" spans="1:6" x14ac:dyDescent="0.35">
      <c r="A897">
        <v>1191943</v>
      </c>
      <c r="B897" t="s">
        <v>2451</v>
      </c>
      <c r="D897" t="s">
        <v>4</v>
      </c>
      <c r="E897" s="3" t="s">
        <v>4</v>
      </c>
      <c r="F897" s="1" t="str">
        <f>HYPERLINK("https://strategicplanning.horsham.gov.uk/Regulation_19_Local_Plan/showUserAnswers?qid=9331459&amp;voteID=1191943", "View Response")</f>
        <v>View Response</v>
      </c>
    </row>
    <row r="898" spans="1:6" x14ac:dyDescent="0.35">
      <c r="A898">
        <v>1191944</v>
      </c>
      <c r="B898" t="s">
        <v>2456</v>
      </c>
      <c r="C898" t="s">
        <v>4</v>
      </c>
      <c r="D898" t="s">
        <v>4</v>
      </c>
      <c r="E898" s="3" t="s">
        <v>4</v>
      </c>
      <c r="F898" s="1" t="str">
        <f>HYPERLINK("https://strategicplanning.horsham.gov.uk/Regulation_19_Local_Plan/showUserAnswers?qid=9331459&amp;voteID=1191944", "View Response")</f>
        <v>View Response</v>
      </c>
    </row>
    <row r="899" spans="1:6" x14ac:dyDescent="0.35">
      <c r="A899">
        <v>1191945</v>
      </c>
      <c r="B899" t="s">
        <v>2457</v>
      </c>
      <c r="C899" t="s">
        <v>4</v>
      </c>
      <c r="D899" t="s">
        <v>4</v>
      </c>
      <c r="E899" s="3" t="s">
        <v>127</v>
      </c>
      <c r="F899" s="1" t="str">
        <f>HYPERLINK("https://strategicplanning.horsham.gov.uk/Regulation_19_Local_Plan/showUserAnswers?qid=9331459&amp;voteID=1191945", "View Response")</f>
        <v>View Response</v>
      </c>
    </row>
    <row r="900" spans="1:6" x14ac:dyDescent="0.35">
      <c r="A900">
        <v>1191946</v>
      </c>
      <c r="B900" t="s">
        <v>2449</v>
      </c>
      <c r="C900" t="s">
        <v>966</v>
      </c>
      <c r="D900" t="s">
        <v>4</v>
      </c>
      <c r="E900" s="3" t="s">
        <v>127</v>
      </c>
      <c r="F900" s="1" t="str">
        <f>HYPERLINK("https://strategicplanning.horsham.gov.uk/Regulation_19_Local_Plan/showUserAnswers?qid=9331459&amp;voteID=1191946", "View Response")</f>
        <v>View Response</v>
      </c>
    </row>
    <row r="901" spans="1:6" x14ac:dyDescent="0.35">
      <c r="A901">
        <v>1191948</v>
      </c>
      <c r="B901" t="s">
        <v>2458</v>
      </c>
      <c r="C901" t="s">
        <v>4</v>
      </c>
      <c r="D901" t="s">
        <v>4</v>
      </c>
      <c r="E901" s="3" t="s">
        <v>4</v>
      </c>
      <c r="F901" s="1" t="str">
        <f>HYPERLINK("https://strategicplanning.horsham.gov.uk/Regulation_19_Local_Plan/showUserAnswers?qid=9331459&amp;voteID=1191948", "View Response")</f>
        <v>View Response</v>
      </c>
    </row>
    <row r="902" spans="1:6" x14ac:dyDescent="0.35">
      <c r="A902">
        <v>1191949</v>
      </c>
      <c r="B902" t="s">
        <v>2331</v>
      </c>
      <c r="C902" t="s">
        <v>4</v>
      </c>
      <c r="D902" t="s">
        <v>4</v>
      </c>
      <c r="E902" s="3" t="s">
        <v>4</v>
      </c>
      <c r="F902" s="1" t="str">
        <f>HYPERLINK("https://strategicplanning.horsham.gov.uk/Regulation_19_Local_Plan/showUserAnswers?qid=9331459&amp;voteID=1191949", "View Response")</f>
        <v>View Response</v>
      </c>
    </row>
    <row r="903" spans="1:6" x14ac:dyDescent="0.35">
      <c r="A903">
        <v>1191950</v>
      </c>
      <c r="B903" t="s">
        <v>2459</v>
      </c>
      <c r="C903" t="s">
        <v>4</v>
      </c>
      <c r="D903" t="s">
        <v>4</v>
      </c>
      <c r="E903" s="3" t="s">
        <v>4</v>
      </c>
      <c r="F903" s="1" t="str">
        <f>HYPERLINK("https://strategicplanning.horsham.gov.uk/Regulation_19_Local_Plan/showUserAnswers?qid=9331459&amp;voteID=1191950", "View Response")</f>
        <v>View Response</v>
      </c>
    </row>
    <row r="904" spans="1:6" x14ac:dyDescent="0.35">
      <c r="A904">
        <v>1191954</v>
      </c>
      <c r="B904" t="s">
        <v>2460</v>
      </c>
      <c r="C904" t="s">
        <v>986</v>
      </c>
      <c r="D904" t="s">
        <v>4</v>
      </c>
      <c r="E904" s="3" t="s">
        <v>4</v>
      </c>
      <c r="F904" s="1" t="str">
        <f>HYPERLINK("https://strategicplanning.horsham.gov.uk/Regulation_19_Local_Plan/showUserAnswers?qid=9331459&amp;voteID=1191954", "View Response")</f>
        <v>View Response</v>
      </c>
    </row>
    <row r="905" spans="1:6" x14ac:dyDescent="0.35">
      <c r="A905">
        <v>1191955</v>
      </c>
      <c r="B905" t="s">
        <v>2449</v>
      </c>
      <c r="C905" t="s">
        <v>966</v>
      </c>
      <c r="D905" t="s">
        <v>4</v>
      </c>
      <c r="E905" s="3" t="s">
        <v>4</v>
      </c>
      <c r="F905" s="1" t="str">
        <f>HYPERLINK("https://strategicplanning.horsham.gov.uk/Regulation_19_Local_Plan/showUserAnswers?qid=9331459&amp;voteID=1191955", "View Response")</f>
        <v>View Response</v>
      </c>
    </row>
    <row r="906" spans="1:6" x14ac:dyDescent="0.35">
      <c r="A906">
        <v>1191956</v>
      </c>
      <c r="B906" t="s">
        <v>2451</v>
      </c>
      <c r="D906" t="s">
        <v>4</v>
      </c>
      <c r="E906" s="3" t="s">
        <v>4</v>
      </c>
      <c r="F906" s="1" t="str">
        <f>HYPERLINK("https://strategicplanning.horsham.gov.uk/Regulation_19_Local_Plan/showUserAnswers?qid=9331459&amp;voteID=1191956", "View Response")</f>
        <v>View Response</v>
      </c>
    </row>
    <row r="907" spans="1:6" x14ac:dyDescent="0.35">
      <c r="A907">
        <v>1191957</v>
      </c>
      <c r="B907" t="s">
        <v>2449</v>
      </c>
      <c r="C907" t="s">
        <v>966</v>
      </c>
      <c r="D907" t="s">
        <v>4</v>
      </c>
      <c r="E907" s="3" t="s">
        <v>4</v>
      </c>
      <c r="F907" s="1" t="str">
        <f>HYPERLINK("https://strategicplanning.horsham.gov.uk/Regulation_19_Local_Plan/showUserAnswers?qid=9331459&amp;voteID=1191957", "View Response")</f>
        <v>View Response</v>
      </c>
    </row>
    <row r="908" spans="1:6" x14ac:dyDescent="0.35">
      <c r="A908">
        <v>1191959</v>
      </c>
      <c r="B908" t="s">
        <v>2461</v>
      </c>
      <c r="C908" t="s">
        <v>4</v>
      </c>
      <c r="D908" t="s">
        <v>4</v>
      </c>
      <c r="E908" s="3" t="s">
        <v>127</v>
      </c>
      <c r="F908" s="1" t="str">
        <f>HYPERLINK("https://strategicplanning.horsham.gov.uk/Regulation_19_Local_Plan/showUserAnswers?qid=9331459&amp;voteID=1191959", "View Response")</f>
        <v>View Response</v>
      </c>
    </row>
    <row r="909" spans="1:6" x14ac:dyDescent="0.35">
      <c r="A909">
        <v>1191960</v>
      </c>
      <c r="B909" t="s">
        <v>2449</v>
      </c>
      <c r="C909" t="s">
        <v>966</v>
      </c>
      <c r="D909" t="s">
        <v>4</v>
      </c>
      <c r="E909" s="3" t="s">
        <v>4</v>
      </c>
      <c r="F909" s="1" t="str">
        <f>HYPERLINK("https://strategicplanning.horsham.gov.uk/Regulation_19_Local_Plan/showUserAnswers?qid=9331459&amp;voteID=1191960", "View Response")</f>
        <v>View Response</v>
      </c>
    </row>
    <row r="910" spans="1:6" x14ac:dyDescent="0.35">
      <c r="A910">
        <v>1191961</v>
      </c>
      <c r="B910" t="s">
        <v>2462</v>
      </c>
      <c r="C910" t="s">
        <v>4</v>
      </c>
      <c r="D910" t="s">
        <v>4</v>
      </c>
      <c r="E910" s="3" t="s">
        <v>4</v>
      </c>
      <c r="F910" s="1" t="str">
        <f>HYPERLINK("https://strategicplanning.horsham.gov.uk/Regulation_19_Local_Plan/showUserAnswers?qid=9331459&amp;voteID=1191961", "View Response")</f>
        <v>View Response</v>
      </c>
    </row>
    <row r="911" spans="1:6" x14ac:dyDescent="0.35">
      <c r="A911">
        <v>1191962</v>
      </c>
      <c r="B911" t="s">
        <v>1885</v>
      </c>
      <c r="C911" t="s">
        <v>4</v>
      </c>
      <c r="D911" t="s">
        <v>4</v>
      </c>
      <c r="E911" s="3" t="s">
        <v>4</v>
      </c>
      <c r="F911" s="1" t="str">
        <f>HYPERLINK("https://strategicplanning.horsham.gov.uk/Regulation_19_Local_Plan/showUserAnswers?qid=9331459&amp;voteID=1191962", "View Response")</f>
        <v>View Response</v>
      </c>
    </row>
    <row r="912" spans="1:6" x14ac:dyDescent="0.35">
      <c r="A912">
        <v>1191963</v>
      </c>
      <c r="B912" t="s">
        <v>2463</v>
      </c>
      <c r="D912" t="s">
        <v>4</v>
      </c>
      <c r="E912" s="3" t="s">
        <v>4</v>
      </c>
      <c r="F912" s="1" t="str">
        <f>HYPERLINK("https://strategicplanning.horsham.gov.uk/Regulation_19_Local_Plan/showUserAnswers?qid=9331459&amp;voteID=1191963", "View Response")</f>
        <v>View Response</v>
      </c>
    </row>
    <row r="913" spans="1:6" x14ac:dyDescent="0.35">
      <c r="A913">
        <v>1191964</v>
      </c>
      <c r="B913" t="s">
        <v>2464</v>
      </c>
      <c r="C913" t="s">
        <v>4</v>
      </c>
      <c r="D913" t="s">
        <v>4</v>
      </c>
      <c r="E913" s="3" t="s">
        <v>4</v>
      </c>
      <c r="F913" s="1" t="str">
        <f>HYPERLINK("https://strategicplanning.horsham.gov.uk/Regulation_19_Local_Plan/showUserAnswers?qid=9331459&amp;voteID=1191964", "View Response")</f>
        <v>View Response</v>
      </c>
    </row>
    <row r="914" spans="1:6" x14ac:dyDescent="0.35">
      <c r="A914">
        <v>1191965</v>
      </c>
      <c r="B914" t="s">
        <v>2465</v>
      </c>
      <c r="C914" t="s">
        <v>4</v>
      </c>
      <c r="D914" t="s">
        <v>4</v>
      </c>
      <c r="E914" s="3" t="s">
        <v>4</v>
      </c>
      <c r="F914" s="1" t="str">
        <f>HYPERLINK("https://strategicplanning.horsham.gov.uk/Regulation_19_Local_Plan/showUserAnswers?qid=9331459&amp;voteID=1191965", "View Response")</f>
        <v>View Response</v>
      </c>
    </row>
    <row r="915" spans="1:6" x14ac:dyDescent="0.35">
      <c r="A915">
        <v>1191966</v>
      </c>
      <c r="B915" t="s">
        <v>2461</v>
      </c>
      <c r="C915" t="s">
        <v>4</v>
      </c>
      <c r="D915" t="s">
        <v>4</v>
      </c>
      <c r="E915" s="3" t="s">
        <v>127</v>
      </c>
      <c r="F915" s="1" t="str">
        <f>HYPERLINK("https://strategicplanning.horsham.gov.uk/Regulation_19_Local_Plan/showUserAnswers?qid=9331459&amp;voteID=1191966", "View Response")</f>
        <v>View Response</v>
      </c>
    </row>
    <row r="916" spans="1:6" x14ac:dyDescent="0.35">
      <c r="A916">
        <v>1191967</v>
      </c>
      <c r="B916" t="s">
        <v>2466</v>
      </c>
      <c r="C916" t="s">
        <v>4</v>
      </c>
      <c r="D916" t="s">
        <v>4</v>
      </c>
      <c r="E916" s="3" t="s">
        <v>4</v>
      </c>
      <c r="F916" s="1" t="str">
        <f>HYPERLINK("https://strategicplanning.horsham.gov.uk/Regulation_19_Local_Plan/showUserAnswers?qid=9331459&amp;voteID=1191967", "View Response")</f>
        <v>View Response</v>
      </c>
    </row>
    <row r="917" spans="1:6" x14ac:dyDescent="0.35">
      <c r="A917">
        <v>1191968</v>
      </c>
      <c r="B917" t="s">
        <v>2461</v>
      </c>
      <c r="C917" t="s">
        <v>4</v>
      </c>
      <c r="D917" t="s">
        <v>4</v>
      </c>
      <c r="E917" s="3" t="s">
        <v>4</v>
      </c>
      <c r="F917" s="1" t="str">
        <f>HYPERLINK("https://strategicplanning.horsham.gov.uk/Regulation_19_Local_Plan/showUserAnswers?qid=9331459&amp;voteID=1191968", "View Response")</f>
        <v>View Response</v>
      </c>
    </row>
    <row r="918" spans="1:6" x14ac:dyDescent="0.35">
      <c r="A918">
        <v>1191972</v>
      </c>
      <c r="B918" t="s">
        <v>2467</v>
      </c>
      <c r="C918" t="s">
        <v>4</v>
      </c>
      <c r="D918" t="s">
        <v>4</v>
      </c>
      <c r="E918" s="3" t="s">
        <v>4</v>
      </c>
      <c r="F918" s="1" t="str">
        <f>HYPERLINK("https://strategicplanning.horsham.gov.uk/Regulation_19_Local_Plan/showUserAnswers?qid=9331459&amp;voteID=1191972", "View Response")</f>
        <v>View Response</v>
      </c>
    </row>
    <row r="919" spans="1:6" x14ac:dyDescent="0.35">
      <c r="A919">
        <v>1191973</v>
      </c>
      <c r="B919" t="s">
        <v>2461</v>
      </c>
      <c r="C919" t="s">
        <v>4</v>
      </c>
      <c r="D919" t="s">
        <v>4</v>
      </c>
      <c r="E919" s="3" t="s">
        <v>4</v>
      </c>
      <c r="F919" s="1" t="str">
        <f>HYPERLINK("https://strategicplanning.horsham.gov.uk/Regulation_19_Local_Plan/showUserAnswers?qid=9331459&amp;voteID=1191973", "View Response")</f>
        <v>View Response</v>
      </c>
    </row>
    <row r="920" spans="1:6" x14ac:dyDescent="0.35">
      <c r="A920">
        <v>1191974</v>
      </c>
      <c r="B920" t="s">
        <v>2433</v>
      </c>
      <c r="C920" t="s">
        <v>4</v>
      </c>
      <c r="D920" t="s">
        <v>4</v>
      </c>
      <c r="E920" s="3" t="s">
        <v>4</v>
      </c>
      <c r="F920" s="1" t="str">
        <f>HYPERLINK("https://strategicplanning.horsham.gov.uk/Regulation_19_Local_Plan/showUserAnswers?qid=9331459&amp;voteID=1191974", "View Response")</f>
        <v>View Response</v>
      </c>
    </row>
    <row r="921" spans="1:6" x14ac:dyDescent="0.35">
      <c r="A921">
        <v>1191975</v>
      </c>
      <c r="B921" t="s">
        <v>2468</v>
      </c>
      <c r="C921" t="s">
        <v>4</v>
      </c>
      <c r="D921" t="s">
        <v>4</v>
      </c>
      <c r="E921" s="3" t="s">
        <v>4</v>
      </c>
      <c r="F921" s="1" t="str">
        <f>HYPERLINK("https://strategicplanning.horsham.gov.uk/Regulation_19_Local_Plan/showUserAnswers?qid=9331459&amp;voteID=1191975", "View Response")</f>
        <v>View Response</v>
      </c>
    </row>
    <row r="922" spans="1:6" x14ac:dyDescent="0.35">
      <c r="A922">
        <v>1191976</v>
      </c>
      <c r="B922" t="s">
        <v>2469</v>
      </c>
      <c r="C922" t="s">
        <v>4</v>
      </c>
      <c r="D922" t="s">
        <v>4</v>
      </c>
      <c r="E922" s="3" t="s">
        <v>4</v>
      </c>
      <c r="F922" s="1" t="str">
        <f>HYPERLINK("https://strategicplanning.horsham.gov.uk/Regulation_19_Local_Plan/showUserAnswers?qid=9331459&amp;voteID=1191976", "View Response")</f>
        <v>View Response</v>
      </c>
    </row>
    <row r="923" spans="1:6" x14ac:dyDescent="0.35">
      <c r="A923">
        <v>1191977</v>
      </c>
      <c r="B923" t="s">
        <v>2470</v>
      </c>
      <c r="C923" t="s">
        <v>4</v>
      </c>
      <c r="D923" t="s">
        <v>4</v>
      </c>
      <c r="E923" s="3" t="s">
        <v>4</v>
      </c>
      <c r="F923" s="1" t="str">
        <f>HYPERLINK("https://strategicplanning.horsham.gov.uk/Regulation_19_Local_Plan/showUserAnswers?qid=9331459&amp;voteID=1191977", "View Response")</f>
        <v>View Response</v>
      </c>
    </row>
    <row r="924" spans="1:6" x14ac:dyDescent="0.35">
      <c r="A924">
        <v>1191978</v>
      </c>
      <c r="B924" t="s">
        <v>2461</v>
      </c>
      <c r="C924" t="s">
        <v>4</v>
      </c>
      <c r="D924" t="s">
        <v>4</v>
      </c>
      <c r="E924" s="3" t="s">
        <v>4</v>
      </c>
      <c r="F924" s="1" t="str">
        <f>HYPERLINK("https://strategicplanning.horsham.gov.uk/Regulation_19_Local_Plan/showUserAnswers?qid=9331459&amp;voteID=1191978", "View Response")</f>
        <v>View Response</v>
      </c>
    </row>
    <row r="925" spans="1:6" x14ac:dyDescent="0.35">
      <c r="A925">
        <v>1191981</v>
      </c>
      <c r="B925" t="s">
        <v>2471</v>
      </c>
      <c r="D925" t="s">
        <v>4</v>
      </c>
      <c r="E925" s="3" t="s">
        <v>4</v>
      </c>
      <c r="F925" s="1" t="str">
        <f>HYPERLINK("https://strategicplanning.horsham.gov.uk/Regulation_19_Local_Plan/showUserAnswers?qid=9331459&amp;voteID=1191981", "View Response")</f>
        <v>View Response</v>
      </c>
    </row>
    <row r="926" spans="1:6" x14ac:dyDescent="0.35">
      <c r="A926">
        <v>1191983</v>
      </c>
      <c r="B926" t="s">
        <v>2472</v>
      </c>
      <c r="C926" t="s">
        <v>4</v>
      </c>
      <c r="D926" t="s">
        <v>4</v>
      </c>
      <c r="E926" s="3" t="s">
        <v>4</v>
      </c>
      <c r="F926" s="1" t="str">
        <f>HYPERLINK("https://strategicplanning.horsham.gov.uk/Regulation_19_Local_Plan/showUserAnswers?qid=9331459&amp;voteID=1191983", "View Response")</f>
        <v>View Response</v>
      </c>
    </row>
    <row r="927" spans="1:6" x14ac:dyDescent="0.35">
      <c r="A927">
        <v>1191984</v>
      </c>
      <c r="B927" t="s">
        <v>2473</v>
      </c>
      <c r="C927" t="s">
        <v>4</v>
      </c>
      <c r="D927" t="s">
        <v>4</v>
      </c>
      <c r="E927" s="3" t="s">
        <v>4</v>
      </c>
      <c r="F927" s="1" t="str">
        <f>HYPERLINK("https://strategicplanning.horsham.gov.uk/Regulation_19_Local_Plan/showUserAnswers?qid=9331459&amp;voteID=1191984", "View Response")</f>
        <v>View Response</v>
      </c>
    </row>
    <row r="928" spans="1:6" x14ac:dyDescent="0.35">
      <c r="A928">
        <v>1191985</v>
      </c>
      <c r="B928" t="s">
        <v>2474</v>
      </c>
      <c r="C928" t="s">
        <v>4</v>
      </c>
      <c r="D928" t="s">
        <v>4</v>
      </c>
      <c r="E928" s="3" t="s">
        <v>4</v>
      </c>
      <c r="F928" s="1" t="str">
        <f>HYPERLINK("https://strategicplanning.horsham.gov.uk/Regulation_19_Local_Plan/showUserAnswers?qid=9331459&amp;voteID=1191985", "View Response")</f>
        <v>View Response</v>
      </c>
    </row>
    <row r="929" spans="1:6" x14ac:dyDescent="0.35">
      <c r="A929">
        <v>1191986</v>
      </c>
      <c r="B929" t="s">
        <v>2475</v>
      </c>
      <c r="C929" t="s">
        <v>4</v>
      </c>
      <c r="D929" t="s">
        <v>4</v>
      </c>
      <c r="E929" s="3" t="s">
        <v>4</v>
      </c>
      <c r="F929" s="1" t="str">
        <f>HYPERLINK("https://strategicplanning.horsham.gov.uk/Regulation_19_Local_Plan/showUserAnswers?qid=9331459&amp;voteID=1191986", "View Response")</f>
        <v>View Response</v>
      </c>
    </row>
    <row r="930" spans="1:6" x14ac:dyDescent="0.35">
      <c r="A930">
        <v>1191987</v>
      </c>
      <c r="B930" t="s">
        <v>2476</v>
      </c>
      <c r="C930" t="s">
        <v>4</v>
      </c>
      <c r="D930" t="s">
        <v>4</v>
      </c>
      <c r="E930" s="3" t="s">
        <v>4</v>
      </c>
      <c r="F930" s="1" t="str">
        <f>HYPERLINK("https://strategicplanning.horsham.gov.uk/Regulation_19_Local_Plan/showUserAnswers?qid=9331459&amp;voteID=1191987", "View Response")</f>
        <v>View Response</v>
      </c>
    </row>
    <row r="931" spans="1:6" x14ac:dyDescent="0.35">
      <c r="A931">
        <v>1191988</v>
      </c>
      <c r="B931" t="s">
        <v>2461</v>
      </c>
      <c r="C931" t="s">
        <v>4</v>
      </c>
      <c r="D931" t="s">
        <v>4</v>
      </c>
      <c r="E931" s="3" t="s">
        <v>4</v>
      </c>
      <c r="F931" s="1" t="str">
        <f>HYPERLINK("https://strategicplanning.horsham.gov.uk/Regulation_19_Local_Plan/showUserAnswers?qid=9331459&amp;voteID=1191988", "View Response")</f>
        <v>View Response</v>
      </c>
    </row>
    <row r="932" spans="1:6" x14ac:dyDescent="0.35">
      <c r="A932">
        <v>1191989</v>
      </c>
      <c r="B932" t="s">
        <v>2477</v>
      </c>
      <c r="C932" t="s">
        <v>4</v>
      </c>
      <c r="D932" t="s">
        <v>4</v>
      </c>
      <c r="E932" s="3" t="s">
        <v>4</v>
      </c>
      <c r="F932" s="1" t="str">
        <f>HYPERLINK("https://strategicplanning.horsham.gov.uk/Regulation_19_Local_Plan/showUserAnswers?qid=9331459&amp;voteID=1191989", "View Response")</f>
        <v>View Response</v>
      </c>
    </row>
    <row r="933" spans="1:6" x14ac:dyDescent="0.35">
      <c r="A933">
        <v>1191991</v>
      </c>
      <c r="B933" t="s">
        <v>2477</v>
      </c>
      <c r="C933" t="s">
        <v>4</v>
      </c>
      <c r="D933" t="s">
        <v>4</v>
      </c>
      <c r="E933" s="3" t="s">
        <v>4</v>
      </c>
      <c r="F933" s="1" t="str">
        <f>HYPERLINK("https://strategicplanning.horsham.gov.uk/Regulation_19_Local_Plan/showUserAnswers?qid=9331459&amp;voteID=1191991", "View Response")</f>
        <v>View Response</v>
      </c>
    </row>
    <row r="934" spans="1:6" x14ac:dyDescent="0.35">
      <c r="A934">
        <v>1191992</v>
      </c>
      <c r="B934" t="s">
        <v>2433</v>
      </c>
      <c r="C934" t="s">
        <v>4</v>
      </c>
      <c r="D934" t="s">
        <v>4</v>
      </c>
      <c r="E934" s="3" t="s">
        <v>4</v>
      </c>
      <c r="F934" s="1" t="str">
        <f>HYPERLINK("https://strategicplanning.horsham.gov.uk/Regulation_19_Local_Plan/showUserAnswers?qid=9331459&amp;voteID=1191992", "View Response")</f>
        <v>View Response</v>
      </c>
    </row>
    <row r="935" spans="1:6" x14ac:dyDescent="0.35">
      <c r="A935">
        <v>1191993</v>
      </c>
      <c r="B935" t="s">
        <v>2461</v>
      </c>
      <c r="C935" t="s">
        <v>4</v>
      </c>
      <c r="D935" t="s">
        <v>4</v>
      </c>
      <c r="E935" s="3" t="s">
        <v>127</v>
      </c>
      <c r="F935" s="1" t="str">
        <f>HYPERLINK("https://strategicplanning.horsham.gov.uk/Regulation_19_Local_Plan/showUserAnswers?qid=9331459&amp;voteID=1191993", "View Response")</f>
        <v>View Response</v>
      </c>
    </row>
    <row r="936" spans="1:6" x14ac:dyDescent="0.35">
      <c r="A936">
        <v>1191994</v>
      </c>
      <c r="B936" t="s">
        <v>2478</v>
      </c>
      <c r="C936" t="s">
        <v>4</v>
      </c>
      <c r="D936" t="s">
        <v>1019</v>
      </c>
      <c r="E936" s="3" t="s">
        <v>127</v>
      </c>
      <c r="F936" s="1" t="str">
        <f>HYPERLINK("https://strategicplanning.horsham.gov.uk/Regulation_19_Local_Plan/showUserAnswers?qid=9331459&amp;voteID=1191994", "View Response")</f>
        <v>View Response</v>
      </c>
    </row>
    <row r="937" spans="1:6" x14ac:dyDescent="0.35">
      <c r="A937">
        <v>1191995</v>
      </c>
      <c r="B937" t="s">
        <v>2461</v>
      </c>
      <c r="C937" t="s">
        <v>4</v>
      </c>
      <c r="D937" t="s">
        <v>4</v>
      </c>
      <c r="E937" s="3" t="s">
        <v>4</v>
      </c>
      <c r="F937" s="1" t="str">
        <f>HYPERLINK("https://strategicplanning.horsham.gov.uk/Regulation_19_Local_Plan/showUserAnswers?qid=9331459&amp;voteID=1191995", "View Response")</f>
        <v>View Response</v>
      </c>
    </row>
    <row r="938" spans="1:6" x14ac:dyDescent="0.35">
      <c r="A938">
        <v>1191996</v>
      </c>
      <c r="B938" t="s">
        <v>2478</v>
      </c>
      <c r="C938" t="s">
        <v>4</v>
      </c>
      <c r="D938" t="s">
        <v>1019</v>
      </c>
      <c r="E938" s="3" t="s">
        <v>127</v>
      </c>
      <c r="F938" s="1" t="str">
        <f>HYPERLINK("https://strategicplanning.horsham.gov.uk/Regulation_19_Local_Plan/showUserAnswers?qid=9331459&amp;voteID=1191996", "View Response")</f>
        <v>View Response</v>
      </c>
    </row>
    <row r="939" spans="1:6" x14ac:dyDescent="0.35">
      <c r="A939">
        <v>1191997</v>
      </c>
      <c r="B939" t="s">
        <v>2477</v>
      </c>
      <c r="C939" t="s">
        <v>4</v>
      </c>
      <c r="D939" t="s">
        <v>4</v>
      </c>
      <c r="E939" s="3" t="s">
        <v>4</v>
      </c>
      <c r="F939" s="1" t="str">
        <f>HYPERLINK("https://strategicplanning.horsham.gov.uk/Regulation_19_Local_Plan/showUserAnswers?qid=9331459&amp;voteID=1191997", "View Response")</f>
        <v>View Response</v>
      </c>
    </row>
    <row r="940" spans="1:6" x14ac:dyDescent="0.35">
      <c r="A940">
        <v>1191998</v>
      </c>
      <c r="B940" t="s">
        <v>2478</v>
      </c>
      <c r="C940" t="s">
        <v>4</v>
      </c>
      <c r="D940" t="s">
        <v>1019</v>
      </c>
      <c r="E940" s="3" t="s">
        <v>127</v>
      </c>
      <c r="F940" s="1" t="str">
        <f>HYPERLINK("https://strategicplanning.horsham.gov.uk/Regulation_19_Local_Plan/showUserAnswers?qid=9331459&amp;voteID=1191998", "View Response")</f>
        <v>View Response</v>
      </c>
    </row>
    <row r="941" spans="1:6" x14ac:dyDescent="0.35">
      <c r="A941">
        <v>1191999</v>
      </c>
      <c r="B941" t="s">
        <v>2478</v>
      </c>
      <c r="C941" t="s">
        <v>4</v>
      </c>
      <c r="D941" t="s">
        <v>1019</v>
      </c>
      <c r="E941" s="3" t="s">
        <v>127</v>
      </c>
      <c r="F941" s="1" t="str">
        <f>HYPERLINK("https://strategicplanning.horsham.gov.uk/Regulation_19_Local_Plan/showUserAnswers?qid=9331459&amp;voteID=1191999", "View Response")</f>
        <v>View Response</v>
      </c>
    </row>
    <row r="942" spans="1:6" x14ac:dyDescent="0.35">
      <c r="A942">
        <v>1192000</v>
      </c>
      <c r="B942" t="s">
        <v>2461</v>
      </c>
      <c r="C942" t="s">
        <v>4</v>
      </c>
      <c r="D942" t="s">
        <v>4</v>
      </c>
      <c r="E942" s="3" t="s">
        <v>4</v>
      </c>
      <c r="F942" s="1" t="str">
        <f>HYPERLINK("https://strategicplanning.horsham.gov.uk/Regulation_19_Local_Plan/showUserAnswers?qid=9331459&amp;voteID=1192000", "View Response")</f>
        <v>View Response</v>
      </c>
    </row>
    <row r="943" spans="1:6" x14ac:dyDescent="0.35">
      <c r="A943">
        <v>1192001</v>
      </c>
      <c r="B943" t="s">
        <v>2478</v>
      </c>
      <c r="C943" t="s">
        <v>4</v>
      </c>
      <c r="D943" t="s">
        <v>1019</v>
      </c>
      <c r="E943" s="3" t="s">
        <v>127</v>
      </c>
      <c r="F943" s="1" t="str">
        <f>HYPERLINK("https://strategicplanning.horsham.gov.uk/Regulation_19_Local_Plan/showUserAnswers?qid=9331459&amp;voteID=1192001", "View Response")</f>
        <v>View Response</v>
      </c>
    </row>
    <row r="944" spans="1:6" x14ac:dyDescent="0.35">
      <c r="A944">
        <v>1192002</v>
      </c>
      <c r="B944" t="s">
        <v>2478</v>
      </c>
      <c r="C944" t="s">
        <v>4</v>
      </c>
      <c r="D944" t="s">
        <v>1019</v>
      </c>
      <c r="E944" s="3" t="s">
        <v>127</v>
      </c>
      <c r="F944" s="1" t="str">
        <f>HYPERLINK("https://strategicplanning.horsham.gov.uk/Regulation_19_Local_Plan/showUserAnswers?qid=9331459&amp;voteID=1192002", "View Response")</f>
        <v>View Response</v>
      </c>
    </row>
    <row r="945" spans="1:6" x14ac:dyDescent="0.35">
      <c r="A945">
        <v>1192003</v>
      </c>
      <c r="B945" t="s">
        <v>2478</v>
      </c>
      <c r="C945" t="s">
        <v>4</v>
      </c>
      <c r="D945" t="s">
        <v>1019</v>
      </c>
      <c r="E945" s="3" t="s">
        <v>127</v>
      </c>
      <c r="F945" s="1" t="str">
        <f>HYPERLINK("https://strategicplanning.horsham.gov.uk/Regulation_19_Local_Plan/showUserAnswers?qid=9331459&amp;voteID=1192003", "View Response")</f>
        <v>View Response</v>
      </c>
    </row>
    <row r="946" spans="1:6" x14ac:dyDescent="0.35">
      <c r="A946">
        <v>1192004</v>
      </c>
      <c r="B946" t="s">
        <v>2478</v>
      </c>
      <c r="C946" t="s">
        <v>4</v>
      </c>
      <c r="D946" t="s">
        <v>1019</v>
      </c>
      <c r="E946" s="3" t="s">
        <v>127</v>
      </c>
      <c r="F946" s="1" t="str">
        <f>HYPERLINK("https://strategicplanning.horsham.gov.uk/Regulation_19_Local_Plan/showUserAnswers?qid=9331459&amp;voteID=1192004", "View Response")</f>
        <v>View Response</v>
      </c>
    </row>
    <row r="947" spans="1:6" x14ac:dyDescent="0.35">
      <c r="A947">
        <v>1192006</v>
      </c>
      <c r="B947" t="s">
        <v>2478</v>
      </c>
      <c r="C947" t="s">
        <v>4</v>
      </c>
      <c r="D947" t="s">
        <v>1019</v>
      </c>
      <c r="E947" s="3" t="s">
        <v>127</v>
      </c>
      <c r="F947" s="1" t="str">
        <f>HYPERLINK("https://strategicplanning.horsham.gov.uk/Regulation_19_Local_Plan/showUserAnswers?qid=9331459&amp;voteID=1192006", "View Response")</f>
        <v>View Response</v>
      </c>
    </row>
    <row r="948" spans="1:6" x14ac:dyDescent="0.35">
      <c r="A948">
        <v>1192007</v>
      </c>
      <c r="B948" t="s">
        <v>2479</v>
      </c>
      <c r="C948" t="s">
        <v>4</v>
      </c>
      <c r="D948" t="s">
        <v>4</v>
      </c>
      <c r="E948" s="3" t="s">
        <v>4</v>
      </c>
      <c r="F948" s="1" t="str">
        <f>HYPERLINK("https://strategicplanning.horsham.gov.uk/Regulation_19_Local_Plan/showUserAnswers?qid=9331459&amp;voteID=1192007", "View Response")</f>
        <v>View Response</v>
      </c>
    </row>
    <row r="949" spans="1:6" x14ac:dyDescent="0.35">
      <c r="A949">
        <v>1192008</v>
      </c>
      <c r="B949" t="s">
        <v>2477</v>
      </c>
      <c r="C949" t="s">
        <v>4</v>
      </c>
      <c r="D949" t="s">
        <v>4</v>
      </c>
      <c r="E949" s="3" t="s">
        <v>4</v>
      </c>
      <c r="F949" s="1" t="str">
        <f>HYPERLINK("https://strategicplanning.horsham.gov.uk/Regulation_19_Local_Plan/showUserAnswers?qid=9331459&amp;voteID=1192008", "View Response")</f>
        <v>View Response</v>
      </c>
    </row>
    <row r="950" spans="1:6" x14ac:dyDescent="0.35">
      <c r="A950">
        <v>1192009</v>
      </c>
      <c r="B950" t="s">
        <v>2478</v>
      </c>
      <c r="C950" t="s">
        <v>4</v>
      </c>
      <c r="D950" t="s">
        <v>1019</v>
      </c>
      <c r="E950" s="3" t="s">
        <v>127</v>
      </c>
      <c r="F950" s="1" t="str">
        <f>HYPERLINK("https://strategicplanning.horsham.gov.uk/Regulation_19_Local_Plan/showUserAnswers?qid=9331459&amp;voteID=1192009", "View Response")</f>
        <v>View Response</v>
      </c>
    </row>
    <row r="951" spans="1:6" x14ac:dyDescent="0.35">
      <c r="A951">
        <v>1192010</v>
      </c>
      <c r="B951" t="s">
        <v>2477</v>
      </c>
      <c r="C951" t="s">
        <v>4</v>
      </c>
      <c r="D951" t="s">
        <v>4</v>
      </c>
      <c r="E951" s="3" t="s">
        <v>4</v>
      </c>
      <c r="F951" s="1" t="str">
        <f>HYPERLINK("https://strategicplanning.horsham.gov.uk/Regulation_19_Local_Plan/showUserAnswers?qid=9331459&amp;voteID=1192010", "View Response")</f>
        <v>View Response</v>
      </c>
    </row>
    <row r="952" spans="1:6" x14ac:dyDescent="0.35">
      <c r="A952">
        <v>1192011</v>
      </c>
      <c r="B952" t="s">
        <v>2478</v>
      </c>
      <c r="C952" t="s">
        <v>4</v>
      </c>
      <c r="D952" t="s">
        <v>1019</v>
      </c>
      <c r="E952" s="3" t="s">
        <v>127</v>
      </c>
      <c r="F952" s="1" t="str">
        <f>HYPERLINK("https://strategicplanning.horsham.gov.uk/Regulation_19_Local_Plan/showUserAnswers?qid=9331459&amp;voteID=1192011", "View Response")</f>
        <v>View Response</v>
      </c>
    </row>
    <row r="953" spans="1:6" x14ac:dyDescent="0.35">
      <c r="A953">
        <v>1192012</v>
      </c>
      <c r="B953" t="s">
        <v>2478</v>
      </c>
      <c r="C953" t="s">
        <v>4</v>
      </c>
      <c r="D953" t="s">
        <v>1019</v>
      </c>
      <c r="E953" s="3" t="s">
        <v>127</v>
      </c>
      <c r="F953" s="1" t="str">
        <f>HYPERLINK("https://strategicplanning.horsham.gov.uk/Regulation_19_Local_Plan/showUserAnswers?qid=9331459&amp;voteID=1192012", "View Response")</f>
        <v>View Response</v>
      </c>
    </row>
    <row r="954" spans="1:6" x14ac:dyDescent="0.35">
      <c r="A954">
        <v>1192014</v>
      </c>
      <c r="B954" t="s">
        <v>2478</v>
      </c>
      <c r="C954" t="s">
        <v>4</v>
      </c>
      <c r="D954" t="s">
        <v>1019</v>
      </c>
      <c r="E954" s="3" t="s">
        <v>127</v>
      </c>
      <c r="F954" s="1" t="str">
        <f>HYPERLINK("https://strategicplanning.horsham.gov.uk/Regulation_19_Local_Plan/showUserAnswers?qid=9331459&amp;voteID=1192014", "View Response")</f>
        <v>View Response</v>
      </c>
    </row>
    <row r="955" spans="1:6" x14ac:dyDescent="0.35">
      <c r="A955">
        <v>1192015</v>
      </c>
      <c r="B955" t="s">
        <v>2477</v>
      </c>
      <c r="C955" t="s">
        <v>4</v>
      </c>
      <c r="D955" t="s">
        <v>4</v>
      </c>
      <c r="E955" s="3" t="s">
        <v>4</v>
      </c>
      <c r="F955" s="1" t="str">
        <f>HYPERLINK("https://strategicplanning.horsham.gov.uk/Regulation_19_Local_Plan/showUserAnswers?qid=9331459&amp;voteID=1192015", "View Response")</f>
        <v>View Response</v>
      </c>
    </row>
    <row r="956" spans="1:6" x14ac:dyDescent="0.35">
      <c r="A956">
        <v>1192016</v>
      </c>
      <c r="B956" t="s">
        <v>2480</v>
      </c>
      <c r="C956" t="s">
        <v>4</v>
      </c>
      <c r="D956" t="s">
        <v>4</v>
      </c>
      <c r="E956" s="3" t="s">
        <v>4</v>
      </c>
      <c r="F956" s="1" t="str">
        <f>HYPERLINK("https://strategicplanning.horsham.gov.uk/Regulation_19_Local_Plan/showUserAnswers?qid=9331459&amp;voteID=1192016", "View Response")</f>
        <v>View Response</v>
      </c>
    </row>
    <row r="957" spans="1:6" x14ac:dyDescent="0.35">
      <c r="A957">
        <v>1192018</v>
      </c>
      <c r="B957" t="s">
        <v>2481</v>
      </c>
      <c r="C957" t="s">
        <v>4</v>
      </c>
      <c r="D957" t="s">
        <v>4</v>
      </c>
      <c r="E957" s="3" t="s">
        <v>4</v>
      </c>
      <c r="F957" s="1" t="str">
        <f>HYPERLINK("https://strategicplanning.horsham.gov.uk/Regulation_19_Local_Plan/showUserAnswers?qid=9331459&amp;voteID=1192018", "View Response")</f>
        <v>View Response</v>
      </c>
    </row>
    <row r="958" spans="1:6" x14ac:dyDescent="0.35">
      <c r="A958">
        <v>1192019</v>
      </c>
      <c r="B958" t="s">
        <v>2482</v>
      </c>
      <c r="C958" t="s">
        <v>4</v>
      </c>
      <c r="D958" t="s">
        <v>4</v>
      </c>
      <c r="E958" s="3" t="s">
        <v>4</v>
      </c>
      <c r="F958" s="1" t="str">
        <f>HYPERLINK("https://strategicplanning.horsham.gov.uk/Regulation_19_Local_Plan/showUserAnswers?qid=9331459&amp;voteID=1192019", "View Response")</f>
        <v>View Response</v>
      </c>
    </row>
    <row r="959" spans="1:6" x14ac:dyDescent="0.35">
      <c r="A959">
        <v>1192020</v>
      </c>
      <c r="B959" t="s">
        <v>2483</v>
      </c>
      <c r="D959" t="s">
        <v>4</v>
      </c>
      <c r="E959" s="3" t="s">
        <v>4</v>
      </c>
      <c r="F959" s="1" t="str">
        <f>HYPERLINK("https://strategicplanning.horsham.gov.uk/Regulation_19_Local_Plan/showUserAnswers?qid=9331459&amp;voteID=1192020", "View Response")</f>
        <v>View Response</v>
      </c>
    </row>
    <row r="960" spans="1:6" x14ac:dyDescent="0.35">
      <c r="A960">
        <v>1192021</v>
      </c>
      <c r="B960" t="s">
        <v>2484</v>
      </c>
      <c r="C960" t="s">
        <v>4</v>
      </c>
      <c r="D960" t="s">
        <v>4</v>
      </c>
      <c r="E960" s="3" t="s">
        <v>4</v>
      </c>
      <c r="F960" s="1" t="str">
        <f>HYPERLINK("https://strategicplanning.horsham.gov.uk/Regulation_19_Local_Plan/showUserAnswers?qid=9331459&amp;voteID=1192021", "View Response")</f>
        <v>View Response</v>
      </c>
    </row>
    <row r="961" spans="1:6" x14ac:dyDescent="0.35">
      <c r="A961">
        <v>1192022</v>
      </c>
      <c r="B961" t="s">
        <v>2485</v>
      </c>
      <c r="C961" t="s">
        <v>4</v>
      </c>
      <c r="D961" t="s">
        <v>4</v>
      </c>
      <c r="E961" s="3" t="s">
        <v>4</v>
      </c>
      <c r="F961" s="1" t="str">
        <f>HYPERLINK("https://strategicplanning.horsham.gov.uk/Regulation_19_Local_Plan/showUserAnswers?qid=9331459&amp;voteID=1192022", "View Response")</f>
        <v>View Response</v>
      </c>
    </row>
    <row r="962" spans="1:6" x14ac:dyDescent="0.35">
      <c r="A962">
        <v>1192028</v>
      </c>
      <c r="B962" t="s">
        <v>2486</v>
      </c>
      <c r="C962" t="s">
        <v>4</v>
      </c>
      <c r="D962" t="s">
        <v>4</v>
      </c>
      <c r="E962" s="3" t="s">
        <v>4</v>
      </c>
      <c r="F962" s="1" t="str">
        <f>HYPERLINK("https://strategicplanning.horsham.gov.uk/Regulation_19_Local_Plan/showUserAnswers?qid=9331459&amp;voteID=1192028", "View Response")</f>
        <v>View Response</v>
      </c>
    </row>
    <row r="963" spans="1:6" x14ac:dyDescent="0.35">
      <c r="A963">
        <v>1192031</v>
      </c>
      <c r="B963" t="s">
        <v>2487</v>
      </c>
      <c r="C963" t="s">
        <v>4</v>
      </c>
      <c r="D963" t="s">
        <v>4</v>
      </c>
      <c r="E963" s="3" t="s">
        <v>4</v>
      </c>
      <c r="F963" s="1" t="str">
        <f>HYPERLINK("https://strategicplanning.horsham.gov.uk/Regulation_19_Local_Plan/showUserAnswers?qid=9331459&amp;voteID=1192031", "View Response")</f>
        <v>View Response</v>
      </c>
    </row>
    <row r="964" spans="1:6" x14ac:dyDescent="0.35">
      <c r="A964">
        <v>1192032</v>
      </c>
      <c r="B964" t="s">
        <v>2488</v>
      </c>
      <c r="C964" t="s">
        <v>4</v>
      </c>
      <c r="D964" t="s">
        <v>4</v>
      </c>
      <c r="E964" s="3" t="s">
        <v>127</v>
      </c>
      <c r="F964" s="1" t="str">
        <f>HYPERLINK("https://strategicplanning.horsham.gov.uk/Regulation_19_Local_Plan/showUserAnswers?qid=9331459&amp;voteID=1192032", "View Response")</f>
        <v>View Response</v>
      </c>
    </row>
    <row r="965" spans="1:6" x14ac:dyDescent="0.35">
      <c r="A965">
        <v>1192035</v>
      </c>
      <c r="B965" t="s">
        <v>2489</v>
      </c>
      <c r="C965" t="s">
        <v>4</v>
      </c>
      <c r="D965" t="s">
        <v>4</v>
      </c>
      <c r="E965" s="3" t="s">
        <v>4</v>
      </c>
      <c r="F965" s="1" t="str">
        <f>HYPERLINK("https://strategicplanning.horsham.gov.uk/Regulation_19_Local_Plan/showUserAnswers?qid=9331459&amp;voteID=1192035", "View Response")</f>
        <v>View Response</v>
      </c>
    </row>
    <row r="966" spans="1:6" x14ac:dyDescent="0.35">
      <c r="A966">
        <v>1192036</v>
      </c>
      <c r="B966" t="s">
        <v>2489</v>
      </c>
      <c r="C966" t="s">
        <v>4</v>
      </c>
      <c r="D966" t="s">
        <v>4</v>
      </c>
      <c r="E966" s="3" t="s">
        <v>4</v>
      </c>
      <c r="F966" s="1" t="str">
        <f>HYPERLINK("https://strategicplanning.horsham.gov.uk/Regulation_19_Local_Plan/showUserAnswers?qid=9331459&amp;voteID=1192036", "View Response")</f>
        <v>View Response</v>
      </c>
    </row>
    <row r="967" spans="1:6" x14ac:dyDescent="0.35">
      <c r="A967">
        <v>1192037</v>
      </c>
      <c r="B967" t="s">
        <v>2489</v>
      </c>
      <c r="C967" t="s">
        <v>4</v>
      </c>
      <c r="D967" t="s">
        <v>4</v>
      </c>
      <c r="E967" s="3" t="s">
        <v>4</v>
      </c>
      <c r="F967" s="1" t="str">
        <f>HYPERLINK("https://strategicplanning.horsham.gov.uk/Regulation_19_Local_Plan/showUserAnswers?qid=9331459&amp;voteID=1192037", "View Response")</f>
        <v>View Response</v>
      </c>
    </row>
    <row r="968" spans="1:6" x14ac:dyDescent="0.35">
      <c r="A968">
        <v>1192038</v>
      </c>
      <c r="B968" t="s">
        <v>2490</v>
      </c>
      <c r="C968" t="s">
        <v>4</v>
      </c>
      <c r="D968" t="s">
        <v>4</v>
      </c>
      <c r="E968" s="3" t="s">
        <v>4</v>
      </c>
      <c r="F968" s="1" t="str">
        <f>HYPERLINK("https://strategicplanning.horsham.gov.uk/Regulation_19_Local_Plan/showUserAnswers?qid=9331459&amp;voteID=1192038", "View Response")</f>
        <v>View Response</v>
      </c>
    </row>
    <row r="969" spans="1:6" x14ac:dyDescent="0.35">
      <c r="A969">
        <v>1192039</v>
      </c>
      <c r="B969" t="s">
        <v>2490</v>
      </c>
      <c r="C969" t="s">
        <v>4</v>
      </c>
      <c r="D969" t="s">
        <v>4</v>
      </c>
      <c r="E969" s="3" t="s">
        <v>4</v>
      </c>
      <c r="F969" s="1" t="str">
        <f>HYPERLINK("https://strategicplanning.horsham.gov.uk/Regulation_19_Local_Plan/showUserAnswers?qid=9331459&amp;voteID=1192039", "View Response")</f>
        <v>View Response</v>
      </c>
    </row>
    <row r="970" spans="1:6" x14ac:dyDescent="0.35">
      <c r="A970">
        <v>1192040</v>
      </c>
      <c r="B970" t="s">
        <v>2490</v>
      </c>
      <c r="C970" t="s">
        <v>4</v>
      </c>
      <c r="D970" t="s">
        <v>4</v>
      </c>
      <c r="E970" s="3" t="s">
        <v>4</v>
      </c>
      <c r="F970" s="1" t="str">
        <f>HYPERLINK("https://strategicplanning.horsham.gov.uk/Regulation_19_Local_Plan/showUserAnswers?qid=9331459&amp;voteID=1192040", "View Response")</f>
        <v>View Response</v>
      </c>
    </row>
    <row r="971" spans="1:6" x14ac:dyDescent="0.35">
      <c r="A971">
        <v>1192042</v>
      </c>
      <c r="B971" t="s">
        <v>2490</v>
      </c>
      <c r="C971" t="s">
        <v>4</v>
      </c>
      <c r="D971" t="s">
        <v>4</v>
      </c>
      <c r="E971" s="3" t="s">
        <v>4</v>
      </c>
      <c r="F971" s="1" t="str">
        <f>HYPERLINK("https://strategicplanning.horsham.gov.uk/Regulation_19_Local_Plan/showUserAnswers?qid=9331459&amp;voteID=1192042", "View Response")</f>
        <v>View Response</v>
      </c>
    </row>
    <row r="972" spans="1:6" x14ac:dyDescent="0.35">
      <c r="A972">
        <v>1192043</v>
      </c>
      <c r="B972" t="s">
        <v>2490</v>
      </c>
      <c r="C972" t="s">
        <v>4</v>
      </c>
      <c r="D972" t="s">
        <v>4</v>
      </c>
      <c r="E972" s="3" t="s">
        <v>4</v>
      </c>
      <c r="F972" s="1" t="str">
        <f>HYPERLINK("https://strategicplanning.horsham.gov.uk/Regulation_19_Local_Plan/showUserAnswers?qid=9331459&amp;voteID=1192043", "View Response")</f>
        <v>View Response</v>
      </c>
    </row>
    <row r="973" spans="1:6" x14ac:dyDescent="0.35">
      <c r="A973">
        <v>1192044</v>
      </c>
      <c r="B973" t="s">
        <v>2491</v>
      </c>
      <c r="D973" t="s">
        <v>4</v>
      </c>
      <c r="E973" s="3" t="s">
        <v>127</v>
      </c>
      <c r="F973" s="1" t="str">
        <f>HYPERLINK("https://strategicplanning.horsham.gov.uk/Regulation_19_Local_Plan/showUserAnswers?qid=9331459&amp;voteID=1192044", "View Response")</f>
        <v>View Response</v>
      </c>
    </row>
    <row r="974" spans="1:6" x14ac:dyDescent="0.35">
      <c r="A974">
        <v>1192045</v>
      </c>
      <c r="B974" t="s">
        <v>2490</v>
      </c>
      <c r="C974" t="s">
        <v>4</v>
      </c>
      <c r="D974" t="s">
        <v>4</v>
      </c>
      <c r="E974" s="3" t="s">
        <v>4</v>
      </c>
      <c r="F974" s="1" t="str">
        <f>HYPERLINK("https://strategicplanning.horsham.gov.uk/Regulation_19_Local_Plan/showUserAnswers?qid=9331459&amp;voteID=1192045", "View Response")</f>
        <v>View Response</v>
      </c>
    </row>
    <row r="975" spans="1:6" x14ac:dyDescent="0.35">
      <c r="A975">
        <v>1192046</v>
      </c>
      <c r="B975" t="s">
        <v>2489</v>
      </c>
      <c r="C975" t="s">
        <v>4</v>
      </c>
      <c r="D975" t="s">
        <v>4</v>
      </c>
      <c r="E975" s="3" t="s">
        <v>4</v>
      </c>
      <c r="F975" s="1" t="str">
        <f>HYPERLINK("https://strategicplanning.horsham.gov.uk/Regulation_19_Local_Plan/showUserAnswers?qid=9331459&amp;voteID=1192046", "View Response")</f>
        <v>View Response</v>
      </c>
    </row>
    <row r="976" spans="1:6" x14ac:dyDescent="0.35">
      <c r="A976">
        <v>1192047</v>
      </c>
      <c r="B976" t="s">
        <v>2492</v>
      </c>
      <c r="C976" t="s">
        <v>4</v>
      </c>
      <c r="D976" t="s">
        <v>4</v>
      </c>
      <c r="E976" s="3" t="s">
        <v>4</v>
      </c>
      <c r="F976" s="1" t="str">
        <f>HYPERLINK("https://strategicplanning.horsham.gov.uk/Regulation_19_Local_Plan/showUserAnswers?qid=9331459&amp;voteID=1192047", "View Response")</f>
        <v>View Response</v>
      </c>
    </row>
    <row r="977" spans="1:6" x14ac:dyDescent="0.35">
      <c r="A977">
        <v>1192049</v>
      </c>
      <c r="B977" t="s">
        <v>2492</v>
      </c>
      <c r="C977" t="s">
        <v>4</v>
      </c>
      <c r="D977" t="s">
        <v>4</v>
      </c>
      <c r="E977" s="3" t="s">
        <v>4</v>
      </c>
      <c r="F977" s="1" t="str">
        <f>HYPERLINK("https://strategicplanning.horsham.gov.uk/Regulation_19_Local_Plan/showUserAnswers?qid=9331459&amp;voteID=1192049", "View Response")</f>
        <v>View Response</v>
      </c>
    </row>
    <row r="978" spans="1:6" x14ac:dyDescent="0.35">
      <c r="A978">
        <v>1192050</v>
      </c>
      <c r="B978" t="s">
        <v>2489</v>
      </c>
      <c r="C978" t="s">
        <v>4</v>
      </c>
      <c r="D978" t="s">
        <v>4</v>
      </c>
      <c r="E978" s="3" t="s">
        <v>4</v>
      </c>
      <c r="F978" s="1" t="str">
        <f>HYPERLINK("https://strategicplanning.horsham.gov.uk/Regulation_19_Local_Plan/showUserAnswers?qid=9331459&amp;voteID=1192050", "View Response")</f>
        <v>View Response</v>
      </c>
    </row>
    <row r="979" spans="1:6" x14ac:dyDescent="0.35">
      <c r="A979">
        <v>1192051</v>
      </c>
      <c r="B979" t="s">
        <v>2493</v>
      </c>
      <c r="C979" t="s">
        <v>4</v>
      </c>
      <c r="D979" t="s">
        <v>4</v>
      </c>
      <c r="E979" s="3" t="s">
        <v>4</v>
      </c>
      <c r="F979" s="1" t="str">
        <f>HYPERLINK("https://strategicplanning.horsham.gov.uk/Regulation_19_Local_Plan/showUserAnswers?qid=9331459&amp;voteID=1192051", "View Response")</f>
        <v>View Response</v>
      </c>
    </row>
    <row r="980" spans="1:6" x14ac:dyDescent="0.35">
      <c r="A980">
        <v>1192052</v>
      </c>
      <c r="B980" t="s">
        <v>2492</v>
      </c>
      <c r="C980" t="s">
        <v>4</v>
      </c>
      <c r="D980" t="s">
        <v>4</v>
      </c>
      <c r="E980" s="3" t="s">
        <v>4</v>
      </c>
      <c r="F980" s="1" t="str">
        <f>HYPERLINK("https://strategicplanning.horsham.gov.uk/Regulation_19_Local_Plan/showUserAnswers?qid=9331459&amp;voteID=1192052", "View Response")</f>
        <v>View Response</v>
      </c>
    </row>
    <row r="981" spans="1:6" x14ac:dyDescent="0.35">
      <c r="A981">
        <v>1192053</v>
      </c>
      <c r="B981" t="s">
        <v>2494</v>
      </c>
      <c r="D981" t="s">
        <v>4</v>
      </c>
      <c r="E981" s="3" t="s">
        <v>4</v>
      </c>
      <c r="F981" s="1" t="str">
        <f>HYPERLINK("https://strategicplanning.horsham.gov.uk/Regulation_19_Local_Plan/showUserAnswers?qid=9331459&amp;voteID=1192053", "View Response")</f>
        <v>View Response</v>
      </c>
    </row>
    <row r="982" spans="1:6" x14ac:dyDescent="0.35">
      <c r="A982">
        <v>1192054</v>
      </c>
      <c r="B982" t="s">
        <v>2495</v>
      </c>
      <c r="C982" t="s">
        <v>4</v>
      </c>
      <c r="D982" t="s">
        <v>4</v>
      </c>
      <c r="E982" s="3" t="s">
        <v>4</v>
      </c>
      <c r="F982" s="1" t="str">
        <f>HYPERLINK("https://strategicplanning.horsham.gov.uk/Regulation_19_Local_Plan/showUserAnswers?qid=9331459&amp;voteID=1192054", "View Response")</f>
        <v>View Response</v>
      </c>
    </row>
    <row r="983" spans="1:6" x14ac:dyDescent="0.35">
      <c r="A983">
        <v>1192055</v>
      </c>
      <c r="B983" t="s">
        <v>2215</v>
      </c>
      <c r="C983" t="s">
        <v>4</v>
      </c>
      <c r="D983" t="s">
        <v>4</v>
      </c>
      <c r="E983" s="3" t="s">
        <v>4</v>
      </c>
      <c r="F983" s="1" t="str">
        <f>HYPERLINK("https://strategicplanning.horsham.gov.uk/Regulation_19_Local_Plan/showUserAnswers?qid=9331459&amp;voteID=1192055", "View Response")</f>
        <v>View Response</v>
      </c>
    </row>
    <row r="984" spans="1:6" x14ac:dyDescent="0.35">
      <c r="A984">
        <v>1192056</v>
      </c>
      <c r="B984" t="s">
        <v>2492</v>
      </c>
      <c r="C984" t="s">
        <v>4</v>
      </c>
      <c r="D984" t="s">
        <v>4</v>
      </c>
      <c r="E984" s="3" t="s">
        <v>4</v>
      </c>
      <c r="F984" s="1" t="str">
        <f>HYPERLINK("https://strategicplanning.horsham.gov.uk/Regulation_19_Local_Plan/showUserAnswers?qid=9331459&amp;voteID=1192056", "View Response")</f>
        <v>View Response</v>
      </c>
    </row>
    <row r="985" spans="1:6" x14ac:dyDescent="0.35">
      <c r="A985">
        <v>1192057</v>
      </c>
      <c r="B985" t="s">
        <v>2489</v>
      </c>
      <c r="C985" t="s">
        <v>4</v>
      </c>
      <c r="D985" t="s">
        <v>4</v>
      </c>
      <c r="E985" s="3" t="s">
        <v>4</v>
      </c>
      <c r="F985" s="1" t="str">
        <f>HYPERLINK("https://strategicplanning.horsham.gov.uk/Regulation_19_Local_Plan/showUserAnswers?qid=9331459&amp;voteID=1192057", "View Response")</f>
        <v>View Response</v>
      </c>
    </row>
    <row r="986" spans="1:6" x14ac:dyDescent="0.35">
      <c r="A986">
        <v>1192059</v>
      </c>
      <c r="B986" t="s">
        <v>2492</v>
      </c>
      <c r="C986" t="s">
        <v>4</v>
      </c>
      <c r="D986" t="s">
        <v>4</v>
      </c>
      <c r="E986" s="3" t="s">
        <v>4</v>
      </c>
      <c r="F986" s="1" t="str">
        <f>HYPERLINK("https://strategicplanning.horsham.gov.uk/Regulation_19_Local_Plan/showUserAnswers?qid=9331459&amp;voteID=1192059", "View Response")</f>
        <v>View Response</v>
      </c>
    </row>
    <row r="987" spans="1:6" x14ac:dyDescent="0.35">
      <c r="A987">
        <v>1192060</v>
      </c>
      <c r="B987" t="s">
        <v>2496</v>
      </c>
      <c r="C987" t="s">
        <v>4</v>
      </c>
      <c r="D987" t="s">
        <v>4</v>
      </c>
      <c r="E987" s="3" t="s">
        <v>4</v>
      </c>
      <c r="F987" s="1" t="str">
        <f>HYPERLINK("https://strategicplanning.horsham.gov.uk/Regulation_19_Local_Plan/showUserAnswers?qid=9331459&amp;voteID=1192060", "View Response")</f>
        <v>View Response</v>
      </c>
    </row>
    <row r="988" spans="1:6" x14ac:dyDescent="0.35">
      <c r="A988">
        <v>1192061</v>
      </c>
      <c r="B988" t="s">
        <v>2492</v>
      </c>
      <c r="C988" t="s">
        <v>4</v>
      </c>
      <c r="D988" t="s">
        <v>4</v>
      </c>
      <c r="E988" s="3" t="s">
        <v>4</v>
      </c>
      <c r="F988" s="1" t="str">
        <f>HYPERLINK("https://strategicplanning.horsham.gov.uk/Regulation_19_Local_Plan/showUserAnswers?qid=9331459&amp;voteID=1192061", "View Response")</f>
        <v>View Response</v>
      </c>
    </row>
    <row r="989" spans="1:6" x14ac:dyDescent="0.35">
      <c r="A989">
        <v>1192062</v>
      </c>
      <c r="B989" t="s">
        <v>2497</v>
      </c>
      <c r="C989" t="s">
        <v>4</v>
      </c>
      <c r="D989" t="s">
        <v>4</v>
      </c>
      <c r="E989" s="3" t="s">
        <v>4</v>
      </c>
      <c r="F989" s="1" t="str">
        <f>HYPERLINK("https://strategicplanning.horsham.gov.uk/Regulation_19_Local_Plan/showUserAnswers?qid=9331459&amp;voteID=1192062", "View Response")</f>
        <v>View Response</v>
      </c>
    </row>
    <row r="990" spans="1:6" x14ac:dyDescent="0.35">
      <c r="A990">
        <v>1192064</v>
      </c>
      <c r="B990" t="s">
        <v>2498</v>
      </c>
      <c r="C990" t="s">
        <v>4</v>
      </c>
      <c r="D990" t="s">
        <v>4</v>
      </c>
      <c r="E990" s="3" t="s">
        <v>4</v>
      </c>
      <c r="F990" s="1" t="str">
        <f>HYPERLINK("https://strategicplanning.horsham.gov.uk/Regulation_19_Local_Plan/showUserAnswers?qid=9331459&amp;voteID=1192064", "View Response")</f>
        <v>View Response</v>
      </c>
    </row>
    <row r="991" spans="1:6" x14ac:dyDescent="0.35">
      <c r="A991">
        <v>1192065</v>
      </c>
      <c r="B991" t="s">
        <v>2215</v>
      </c>
      <c r="C991" t="s">
        <v>4</v>
      </c>
      <c r="D991" t="s">
        <v>4</v>
      </c>
      <c r="E991" s="3" t="s">
        <v>4</v>
      </c>
      <c r="F991" s="1" t="str">
        <f>HYPERLINK("https://strategicplanning.horsham.gov.uk/Regulation_19_Local_Plan/showUserAnswers?qid=9331459&amp;voteID=1192065", "View Response")</f>
        <v>View Response</v>
      </c>
    </row>
    <row r="992" spans="1:6" x14ac:dyDescent="0.35">
      <c r="A992">
        <v>1192067</v>
      </c>
      <c r="B992" t="s">
        <v>2499</v>
      </c>
      <c r="C992" t="s">
        <v>200</v>
      </c>
      <c r="D992" t="s">
        <v>4</v>
      </c>
      <c r="E992" s="3" t="s">
        <v>4</v>
      </c>
      <c r="F992" s="1" t="str">
        <f>HYPERLINK("https://strategicplanning.horsham.gov.uk/Regulation_19_Local_Plan/showUserAnswers?qid=9331459&amp;voteID=1192067", "View Response")</f>
        <v>View Response</v>
      </c>
    </row>
    <row r="993" spans="1:6" x14ac:dyDescent="0.35">
      <c r="A993">
        <v>1192070</v>
      </c>
      <c r="B993" t="s">
        <v>2215</v>
      </c>
      <c r="C993" t="s">
        <v>4</v>
      </c>
      <c r="D993" t="s">
        <v>4</v>
      </c>
      <c r="E993" s="3" t="s">
        <v>4</v>
      </c>
      <c r="F993" s="1" t="str">
        <f>HYPERLINK("https://strategicplanning.horsham.gov.uk/Regulation_19_Local_Plan/showUserAnswers?qid=9331459&amp;voteID=1192070", "View Response")</f>
        <v>View Response</v>
      </c>
    </row>
    <row r="994" spans="1:6" x14ac:dyDescent="0.35">
      <c r="A994">
        <v>1192071</v>
      </c>
      <c r="B994" t="s">
        <v>2500</v>
      </c>
      <c r="C994" t="s">
        <v>4</v>
      </c>
      <c r="D994" t="s">
        <v>4</v>
      </c>
      <c r="E994" s="3" t="s">
        <v>4</v>
      </c>
      <c r="F994" s="1" t="str">
        <f>HYPERLINK("https://strategicplanning.horsham.gov.uk/Regulation_19_Local_Plan/showUserAnswers?qid=9331459&amp;voteID=1192071", "View Response")</f>
        <v>View Response</v>
      </c>
    </row>
    <row r="995" spans="1:6" x14ac:dyDescent="0.35">
      <c r="A995">
        <v>1192072</v>
      </c>
      <c r="B995" t="s">
        <v>2501</v>
      </c>
      <c r="C995" t="s">
        <v>4</v>
      </c>
      <c r="D995" t="s">
        <v>4</v>
      </c>
      <c r="E995" s="3" t="s">
        <v>4</v>
      </c>
      <c r="F995" s="1" t="str">
        <f>HYPERLINK("https://strategicplanning.horsham.gov.uk/Regulation_19_Local_Plan/showUserAnswers?qid=9331459&amp;voteID=1192072", "View Response")</f>
        <v>View Response</v>
      </c>
    </row>
    <row r="996" spans="1:6" x14ac:dyDescent="0.35">
      <c r="A996">
        <v>1192074</v>
      </c>
      <c r="B996" t="s">
        <v>2502</v>
      </c>
      <c r="C996" t="s">
        <v>4</v>
      </c>
      <c r="D996" t="s">
        <v>4</v>
      </c>
      <c r="E996" s="3" t="s">
        <v>4</v>
      </c>
      <c r="F996" s="1" t="str">
        <f>HYPERLINK("https://strategicplanning.horsham.gov.uk/Regulation_19_Local_Plan/showUserAnswers?qid=9331459&amp;voteID=1192074", "View Response")</f>
        <v>View Response</v>
      </c>
    </row>
    <row r="997" spans="1:6" x14ac:dyDescent="0.35">
      <c r="A997">
        <v>1192075</v>
      </c>
      <c r="B997" t="s">
        <v>2503</v>
      </c>
      <c r="C997" t="s">
        <v>1081</v>
      </c>
      <c r="D997" t="s">
        <v>1082</v>
      </c>
      <c r="E997" s="3" t="s">
        <v>127</v>
      </c>
      <c r="F997" s="1" t="str">
        <f>HYPERLINK("https://strategicplanning.horsham.gov.uk/Regulation_19_Local_Plan/showUserAnswers?qid=9331459&amp;voteID=1192075", "View Response")</f>
        <v>View Response</v>
      </c>
    </row>
    <row r="998" spans="1:6" x14ac:dyDescent="0.35">
      <c r="A998">
        <v>1192076</v>
      </c>
      <c r="B998" t="s">
        <v>2504</v>
      </c>
      <c r="C998" t="s">
        <v>4</v>
      </c>
      <c r="D998" t="s">
        <v>1084</v>
      </c>
      <c r="E998" s="3" t="s">
        <v>127</v>
      </c>
      <c r="F998" s="1" t="str">
        <f>HYPERLINK("https://strategicplanning.horsham.gov.uk/Regulation_19_Local_Plan/showUserAnswers?qid=9331459&amp;voteID=1192076", "View Response")</f>
        <v>View Response</v>
      </c>
    </row>
    <row r="999" spans="1:6" x14ac:dyDescent="0.35">
      <c r="A999">
        <v>1192077</v>
      </c>
      <c r="B999" t="s">
        <v>2505</v>
      </c>
      <c r="C999" t="s">
        <v>200</v>
      </c>
      <c r="D999" t="s">
        <v>4</v>
      </c>
      <c r="E999" s="3" t="s">
        <v>4</v>
      </c>
      <c r="F999" s="1" t="str">
        <f>HYPERLINK("https://strategicplanning.horsham.gov.uk/Regulation_19_Local_Plan/showUserAnswers?qid=9331459&amp;voteID=1192077", "View Response")</f>
        <v>View Response</v>
      </c>
    </row>
    <row r="1000" spans="1:6" x14ac:dyDescent="0.35">
      <c r="A1000">
        <v>1192078</v>
      </c>
      <c r="B1000" t="s">
        <v>2459</v>
      </c>
      <c r="C1000" t="s">
        <v>4</v>
      </c>
      <c r="D1000" t="s">
        <v>4</v>
      </c>
      <c r="E1000" s="3" t="s">
        <v>4</v>
      </c>
      <c r="F1000" s="1" t="str">
        <f>HYPERLINK("https://strategicplanning.horsham.gov.uk/Regulation_19_Local_Plan/showUserAnswers?qid=9331459&amp;voteID=1192078", "View Response")</f>
        <v>View Response</v>
      </c>
    </row>
    <row r="1001" spans="1:6" x14ac:dyDescent="0.35">
      <c r="A1001">
        <v>1192079</v>
      </c>
      <c r="B1001" t="s">
        <v>2506</v>
      </c>
      <c r="C1001" t="s">
        <v>4</v>
      </c>
      <c r="D1001" t="s">
        <v>4</v>
      </c>
      <c r="E1001" s="3" t="s">
        <v>4</v>
      </c>
      <c r="F1001" s="1" t="str">
        <f>HYPERLINK("https://strategicplanning.horsham.gov.uk/Regulation_19_Local_Plan/showUserAnswers?qid=9331459&amp;voteID=1192079", "View Response")</f>
        <v>View Response</v>
      </c>
    </row>
    <row r="1002" spans="1:6" x14ac:dyDescent="0.35">
      <c r="A1002">
        <v>1192080</v>
      </c>
      <c r="B1002" t="s">
        <v>2507</v>
      </c>
      <c r="C1002" t="s">
        <v>4</v>
      </c>
      <c r="D1002" t="s">
        <v>4</v>
      </c>
      <c r="E1002" s="3" t="s">
        <v>127</v>
      </c>
      <c r="F1002" s="1" t="str">
        <f>HYPERLINK("https://strategicplanning.horsham.gov.uk/Regulation_19_Local_Plan/showUserAnswers?qid=9331459&amp;voteID=1192080", "View Response")</f>
        <v>View Response</v>
      </c>
    </row>
    <row r="1003" spans="1:6" x14ac:dyDescent="0.35">
      <c r="A1003">
        <v>1192082</v>
      </c>
      <c r="B1003" t="s">
        <v>2508</v>
      </c>
      <c r="C1003" t="s">
        <v>1090</v>
      </c>
      <c r="D1003" t="s">
        <v>4</v>
      </c>
      <c r="E1003" s="3" t="s">
        <v>127</v>
      </c>
      <c r="F1003" s="1" t="str">
        <f>HYPERLINK("https://strategicplanning.horsham.gov.uk/Regulation_19_Local_Plan/showUserAnswers?qid=9331459&amp;voteID=1192082", "View Response")</f>
        <v>View Response</v>
      </c>
    </row>
    <row r="1004" spans="1:6" x14ac:dyDescent="0.35">
      <c r="A1004">
        <v>1192083</v>
      </c>
      <c r="B1004" t="s">
        <v>2509</v>
      </c>
      <c r="C1004" t="s">
        <v>1092</v>
      </c>
      <c r="D1004" t="s">
        <v>4</v>
      </c>
      <c r="E1004" s="3" t="s">
        <v>4</v>
      </c>
      <c r="F1004" s="1" t="str">
        <f>HYPERLINK("https://strategicplanning.horsham.gov.uk/Regulation_19_Local_Plan/showUserAnswers?qid=9331459&amp;voteID=1192083", "View Response")</f>
        <v>View Response</v>
      </c>
    </row>
    <row r="1005" spans="1:6" x14ac:dyDescent="0.35">
      <c r="A1005">
        <v>1192084</v>
      </c>
      <c r="B1005" t="s">
        <v>2510</v>
      </c>
      <c r="C1005" t="s">
        <v>4</v>
      </c>
      <c r="D1005" t="s">
        <v>4</v>
      </c>
      <c r="E1005" s="3" t="s">
        <v>4</v>
      </c>
      <c r="F1005" s="1" t="str">
        <f>HYPERLINK("https://strategicplanning.horsham.gov.uk/Regulation_19_Local_Plan/showUserAnswers?qid=9331459&amp;voteID=1192084", "View Response")</f>
        <v>View Response</v>
      </c>
    </row>
    <row r="1006" spans="1:6" x14ac:dyDescent="0.35">
      <c r="A1006">
        <v>1192085</v>
      </c>
      <c r="B1006" t="s">
        <v>2511</v>
      </c>
      <c r="C1006" t="s">
        <v>4</v>
      </c>
      <c r="D1006" t="s">
        <v>4</v>
      </c>
      <c r="E1006" s="3" t="s">
        <v>4</v>
      </c>
      <c r="F1006" s="1" t="str">
        <f>HYPERLINK("https://strategicplanning.horsham.gov.uk/Regulation_19_Local_Plan/showUserAnswers?qid=9331459&amp;voteID=1192085", "View Response")</f>
        <v>View Response</v>
      </c>
    </row>
    <row r="1007" spans="1:6" x14ac:dyDescent="0.35">
      <c r="A1007">
        <v>1192086</v>
      </c>
      <c r="B1007" t="s">
        <v>2215</v>
      </c>
      <c r="C1007" t="s">
        <v>525</v>
      </c>
      <c r="D1007" t="s">
        <v>4</v>
      </c>
      <c r="E1007" s="3" t="s">
        <v>4</v>
      </c>
      <c r="F1007" s="1" t="str">
        <f>HYPERLINK("https://strategicplanning.horsham.gov.uk/Regulation_19_Local_Plan/showUserAnswers?qid=9331459&amp;voteID=1192086", "View Response")</f>
        <v>View Response</v>
      </c>
    </row>
    <row r="1008" spans="1:6" x14ac:dyDescent="0.35">
      <c r="A1008">
        <v>1192087</v>
      </c>
      <c r="B1008" t="s">
        <v>2512</v>
      </c>
      <c r="C1008" t="s">
        <v>4</v>
      </c>
      <c r="D1008" t="s">
        <v>4</v>
      </c>
      <c r="E1008" s="3" t="s">
        <v>4</v>
      </c>
      <c r="F1008" s="1" t="str">
        <f>HYPERLINK("https://strategicplanning.horsham.gov.uk/Regulation_19_Local_Plan/showUserAnswers?qid=9331459&amp;voteID=1192087", "View Response")</f>
        <v>View Response</v>
      </c>
    </row>
    <row r="1009" spans="1:6" x14ac:dyDescent="0.35">
      <c r="A1009">
        <v>1192088</v>
      </c>
      <c r="B1009" t="s">
        <v>2513</v>
      </c>
      <c r="C1009" t="s">
        <v>4</v>
      </c>
      <c r="D1009" t="s">
        <v>4</v>
      </c>
      <c r="E1009" s="3" t="s">
        <v>4</v>
      </c>
      <c r="F1009" s="1" t="str">
        <f>HYPERLINK("https://strategicplanning.horsham.gov.uk/Regulation_19_Local_Plan/showUserAnswers?qid=9331459&amp;voteID=1192088", "View Response")</f>
        <v>View Response</v>
      </c>
    </row>
    <row r="1010" spans="1:6" x14ac:dyDescent="0.35">
      <c r="A1010">
        <v>1192089</v>
      </c>
      <c r="B1010" t="s">
        <v>2514</v>
      </c>
      <c r="C1010" t="s">
        <v>4</v>
      </c>
      <c r="D1010" t="s">
        <v>4</v>
      </c>
      <c r="E1010" s="3" t="s">
        <v>127</v>
      </c>
      <c r="F1010" s="1" t="str">
        <f>HYPERLINK("https://strategicplanning.horsham.gov.uk/Regulation_19_Local_Plan/showUserAnswers?qid=9331459&amp;voteID=1192089", "View Response")</f>
        <v>View Response</v>
      </c>
    </row>
    <row r="1011" spans="1:6" x14ac:dyDescent="0.35">
      <c r="A1011">
        <v>1192092</v>
      </c>
      <c r="B1011" t="s">
        <v>2515</v>
      </c>
      <c r="C1011" t="s">
        <v>4</v>
      </c>
      <c r="D1011" t="s">
        <v>4</v>
      </c>
      <c r="E1011" s="3" t="s">
        <v>4</v>
      </c>
      <c r="F1011" s="1" t="str">
        <f>HYPERLINK("https://strategicplanning.horsham.gov.uk/Regulation_19_Local_Plan/showUserAnswers?qid=9331459&amp;voteID=1192092", "View Response")</f>
        <v>View Response</v>
      </c>
    </row>
    <row r="1012" spans="1:6" x14ac:dyDescent="0.35">
      <c r="A1012">
        <v>1192093</v>
      </c>
      <c r="B1012" t="s">
        <v>2516</v>
      </c>
      <c r="C1012" t="s">
        <v>4</v>
      </c>
      <c r="D1012" t="s">
        <v>1084</v>
      </c>
      <c r="E1012" s="3" t="s">
        <v>4</v>
      </c>
      <c r="F1012" s="1" t="str">
        <f>HYPERLINK("https://strategicplanning.horsham.gov.uk/Regulation_19_Local_Plan/showUserAnswers?qid=9331459&amp;voteID=1192093", "View Response")</f>
        <v>View Response</v>
      </c>
    </row>
    <row r="1013" spans="1:6" x14ac:dyDescent="0.35">
      <c r="A1013">
        <v>1192094</v>
      </c>
      <c r="B1013" t="s">
        <v>2517</v>
      </c>
      <c r="C1013" t="s">
        <v>4</v>
      </c>
      <c r="D1013" t="s">
        <v>4</v>
      </c>
      <c r="E1013" s="3" t="s">
        <v>4</v>
      </c>
      <c r="F1013" s="1" t="str">
        <f>HYPERLINK("https://strategicplanning.horsham.gov.uk/Regulation_19_Local_Plan/showUserAnswers?qid=9331459&amp;voteID=1192094", "View Response")</f>
        <v>View Response</v>
      </c>
    </row>
    <row r="1014" spans="1:6" x14ac:dyDescent="0.35">
      <c r="A1014">
        <v>1192095</v>
      </c>
      <c r="B1014" t="s">
        <v>2518</v>
      </c>
      <c r="C1014" t="s">
        <v>4</v>
      </c>
      <c r="D1014" t="s">
        <v>4</v>
      </c>
      <c r="E1014" s="3" t="s">
        <v>4</v>
      </c>
      <c r="F1014" s="1" t="str">
        <f>HYPERLINK("https://strategicplanning.horsham.gov.uk/Regulation_19_Local_Plan/showUserAnswers?qid=9331459&amp;voteID=1192095", "View Response")</f>
        <v>View Response</v>
      </c>
    </row>
    <row r="1015" spans="1:6" x14ac:dyDescent="0.35">
      <c r="A1015">
        <v>1192096</v>
      </c>
      <c r="B1015" t="s">
        <v>2519</v>
      </c>
      <c r="C1015" t="s">
        <v>4</v>
      </c>
      <c r="D1015" t="s">
        <v>4</v>
      </c>
      <c r="E1015" s="3" t="s">
        <v>4</v>
      </c>
      <c r="F1015" s="1" t="str">
        <f>HYPERLINK("https://strategicplanning.horsham.gov.uk/Regulation_19_Local_Plan/showUserAnswers?qid=9331459&amp;voteID=1192096", "View Response")</f>
        <v>View Response</v>
      </c>
    </row>
    <row r="1016" spans="1:6" x14ac:dyDescent="0.35">
      <c r="A1016">
        <v>1192097</v>
      </c>
      <c r="B1016" t="s">
        <v>2520</v>
      </c>
      <c r="C1016" t="s">
        <v>4</v>
      </c>
      <c r="D1016" t="s">
        <v>1084</v>
      </c>
      <c r="E1016" s="3" t="s">
        <v>4</v>
      </c>
      <c r="F1016" s="1" t="str">
        <f>HYPERLINK("https://strategicplanning.horsham.gov.uk/Regulation_19_Local_Plan/showUserAnswers?qid=9331459&amp;voteID=1192097", "View Response")</f>
        <v>View Response</v>
      </c>
    </row>
    <row r="1017" spans="1:6" x14ac:dyDescent="0.35">
      <c r="A1017">
        <v>1192100</v>
      </c>
      <c r="B1017" t="s">
        <v>2521</v>
      </c>
      <c r="C1017" t="s">
        <v>4</v>
      </c>
      <c r="D1017" t="s">
        <v>4</v>
      </c>
      <c r="E1017" s="3" t="s">
        <v>4</v>
      </c>
      <c r="F1017" s="1" t="str">
        <f>HYPERLINK("https://strategicplanning.horsham.gov.uk/Regulation_19_Local_Plan/showUserAnswers?qid=9331459&amp;voteID=1192100", "View Response")</f>
        <v>View Response</v>
      </c>
    </row>
    <row r="1018" spans="1:6" x14ac:dyDescent="0.35">
      <c r="A1018">
        <v>1192101</v>
      </c>
      <c r="B1018" t="s">
        <v>2522</v>
      </c>
      <c r="C1018" t="s">
        <v>4</v>
      </c>
      <c r="D1018" t="s">
        <v>4</v>
      </c>
      <c r="E1018" s="3" t="s">
        <v>4</v>
      </c>
      <c r="F1018" s="1" t="str">
        <f>HYPERLINK("https://strategicplanning.horsham.gov.uk/Regulation_19_Local_Plan/showUserAnswers?qid=9331459&amp;voteID=1192101", "View Response")</f>
        <v>View Response</v>
      </c>
    </row>
    <row r="1019" spans="1:6" x14ac:dyDescent="0.35">
      <c r="A1019">
        <v>1192102</v>
      </c>
      <c r="B1019" t="s">
        <v>2523</v>
      </c>
      <c r="C1019" t="s">
        <v>4</v>
      </c>
      <c r="D1019" t="s">
        <v>4</v>
      </c>
      <c r="E1019" s="3" t="s">
        <v>127</v>
      </c>
      <c r="F1019" s="1" t="str">
        <f>HYPERLINK("https://strategicplanning.horsham.gov.uk/Regulation_19_Local_Plan/showUserAnswers?qid=9331459&amp;voteID=1192102", "View Response")</f>
        <v>View Response</v>
      </c>
    </row>
    <row r="1020" spans="1:6" x14ac:dyDescent="0.35">
      <c r="A1020">
        <v>1192105</v>
      </c>
      <c r="B1020" t="s">
        <v>2524</v>
      </c>
      <c r="C1020" t="s">
        <v>4</v>
      </c>
      <c r="D1020" t="s">
        <v>4</v>
      </c>
      <c r="E1020" s="3" t="s">
        <v>4</v>
      </c>
      <c r="F1020" s="1" t="str">
        <f>HYPERLINK("https://strategicplanning.horsham.gov.uk/Regulation_19_Local_Plan/showUserAnswers?qid=9331459&amp;voteID=1192105", "View Response")</f>
        <v>View Response</v>
      </c>
    </row>
    <row r="1021" spans="1:6" x14ac:dyDescent="0.35">
      <c r="A1021">
        <v>1192106</v>
      </c>
      <c r="B1021" t="s">
        <v>2525</v>
      </c>
      <c r="C1021" t="s">
        <v>4</v>
      </c>
      <c r="D1021" t="s">
        <v>4</v>
      </c>
      <c r="E1021" s="3" t="s">
        <v>4</v>
      </c>
      <c r="F1021" s="1" t="str">
        <f>HYPERLINK("https://strategicplanning.horsham.gov.uk/Regulation_19_Local_Plan/showUserAnswers?qid=9331459&amp;voteID=1192106", "View Response")</f>
        <v>View Response</v>
      </c>
    </row>
    <row r="1022" spans="1:6" x14ac:dyDescent="0.35">
      <c r="A1022">
        <v>1192108</v>
      </c>
      <c r="B1022" t="s">
        <v>2526</v>
      </c>
      <c r="C1022" t="s">
        <v>4</v>
      </c>
      <c r="D1022" t="s">
        <v>4</v>
      </c>
      <c r="E1022" s="3" t="s">
        <v>127</v>
      </c>
      <c r="F1022" s="1" t="str">
        <f>HYPERLINK("https://strategicplanning.horsham.gov.uk/Regulation_19_Local_Plan/showUserAnswers?qid=9331459&amp;voteID=1192108", "View Response")</f>
        <v>View Response</v>
      </c>
    </row>
    <row r="1023" spans="1:6" x14ac:dyDescent="0.35">
      <c r="A1023">
        <v>1192109</v>
      </c>
      <c r="B1023" t="s">
        <v>2527</v>
      </c>
      <c r="C1023" t="s">
        <v>4</v>
      </c>
      <c r="D1023" t="s">
        <v>4</v>
      </c>
      <c r="E1023" s="3" t="s">
        <v>4</v>
      </c>
      <c r="F1023" s="1" t="str">
        <f>HYPERLINK("https://strategicplanning.horsham.gov.uk/Regulation_19_Local_Plan/showUserAnswers?qid=9331459&amp;voteID=1192109", "View Response")</f>
        <v>View Response</v>
      </c>
    </row>
    <row r="1024" spans="1:6" x14ac:dyDescent="0.35">
      <c r="A1024">
        <v>1192110</v>
      </c>
      <c r="B1024" t="s">
        <v>2528</v>
      </c>
      <c r="C1024" t="s">
        <v>4</v>
      </c>
      <c r="D1024" t="s">
        <v>4</v>
      </c>
      <c r="E1024" s="3" t="s">
        <v>4</v>
      </c>
      <c r="F1024" s="1" t="str">
        <f>HYPERLINK("https://strategicplanning.horsham.gov.uk/Regulation_19_Local_Plan/showUserAnswers?qid=9331459&amp;voteID=1192110", "View Response")</f>
        <v>View Response</v>
      </c>
    </row>
    <row r="1025" spans="1:6" x14ac:dyDescent="0.35">
      <c r="A1025">
        <v>1192111</v>
      </c>
      <c r="B1025" t="s">
        <v>2529</v>
      </c>
      <c r="C1025" t="s">
        <v>4</v>
      </c>
      <c r="D1025" t="s">
        <v>4</v>
      </c>
      <c r="E1025" s="3" t="s">
        <v>4</v>
      </c>
      <c r="F1025" s="1" t="str">
        <f>HYPERLINK("https://strategicplanning.horsham.gov.uk/Regulation_19_Local_Plan/showUserAnswers?qid=9331459&amp;voteID=1192111", "View Response")</f>
        <v>View Response</v>
      </c>
    </row>
    <row r="1026" spans="1:6" x14ac:dyDescent="0.35">
      <c r="A1026">
        <v>1192112</v>
      </c>
      <c r="B1026" t="s">
        <v>2530</v>
      </c>
      <c r="C1026" t="s">
        <v>4</v>
      </c>
      <c r="D1026" t="s">
        <v>4</v>
      </c>
      <c r="E1026" s="3" t="s">
        <v>4</v>
      </c>
      <c r="F1026" s="1" t="str">
        <f>HYPERLINK("https://strategicplanning.horsham.gov.uk/Regulation_19_Local_Plan/showUserAnswers?qid=9331459&amp;voteID=1192112", "View Response")</f>
        <v>View Response</v>
      </c>
    </row>
    <row r="1027" spans="1:6" x14ac:dyDescent="0.35">
      <c r="A1027">
        <v>1192113</v>
      </c>
      <c r="B1027" t="s">
        <v>2531</v>
      </c>
      <c r="C1027" t="s">
        <v>4</v>
      </c>
      <c r="D1027" t="s">
        <v>4</v>
      </c>
      <c r="E1027" s="3" t="s">
        <v>4</v>
      </c>
      <c r="F1027" s="1" t="str">
        <f>HYPERLINK("https://strategicplanning.horsham.gov.uk/Regulation_19_Local_Plan/showUserAnswers?qid=9331459&amp;voteID=1192113", "View Response")</f>
        <v>View Response</v>
      </c>
    </row>
    <row r="1028" spans="1:6" x14ac:dyDescent="0.35">
      <c r="A1028">
        <v>1192114</v>
      </c>
      <c r="B1028" t="s">
        <v>2532</v>
      </c>
      <c r="C1028" t="s">
        <v>4</v>
      </c>
      <c r="D1028" t="s">
        <v>4</v>
      </c>
      <c r="E1028" s="3" t="s">
        <v>127</v>
      </c>
      <c r="F1028" s="1" t="str">
        <f>HYPERLINK("https://strategicplanning.horsham.gov.uk/Regulation_19_Local_Plan/showUserAnswers?qid=9331459&amp;voteID=1192114", "View Response")</f>
        <v>View Response</v>
      </c>
    </row>
    <row r="1029" spans="1:6" x14ac:dyDescent="0.35">
      <c r="A1029">
        <v>1192115</v>
      </c>
      <c r="B1029" t="s">
        <v>2533</v>
      </c>
      <c r="C1029" t="s">
        <v>4</v>
      </c>
      <c r="D1029" t="s">
        <v>4</v>
      </c>
      <c r="E1029" s="3" t="s">
        <v>127</v>
      </c>
      <c r="F1029" s="1" t="str">
        <f>HYPERLINK("https://strategicplanning.horsham.gov.uk/Regulation_19_Local_Plan/showUserAnswers?qid=9331459&amp;voteID=1192115", "View Response")</f>
        <v>View Response</v>
      </c>
    </row>
    <row r="1030" spans="1:6" x14ac:dyDescent="0.35">
      <c r="A1030">
        <v>1192118</v>
      </c>
      <c r="B1030" t="s">
        <v>2534</v>
      </c>
      <c r="C1030" t="s">
        <v>4</v>
      </c>
      <c r="D1030" t="s">
        <v>4</v>
      </c>
      <c r="E1030" s="3" t="s">
        <v>4</v>
      </c>
      <c r="F1030" s="1" t="str">
        <f>HYPERLINK("https://strategicplanning.horsham.gov.uk/Regulation_19_Local_Plan/showUserAnswers?qid=9331459&amp;voteID=1192118", "View Response")</f>
        <v>View Response</v>
      </c>
    </row>
    <row r="1031" spans="1:6" x14ac:dyDescent="0.35">
      <c r="A1031">
        <v>1192119</v>
      </c>
      <c r="B1031" t="s">
        <v>2535</v>
      </c>
      <c r="C1031" t="s">
        <v>4</v>
      </c>
      <c r="D1031" t="s">
        <v>4</v>
      </c>
      <c r="E1031" s="3" t="s">
        <v>4</v>
      </c>
      <c r="F1031" s="1" t="str">
        <f>HYPERLINK("https://strategicplanning.horsham.gov.uk/Regulation_19_Local_Plan/showUserAnswers?qid=9331459&amp;voteID=1192119", "View Response")</f>
        <v>View Response</v>
      </c>
    </row>
    <row r="1032" spans="1:6" x14ac:dyDescent="0.35">
      <c r="A1032">
        <v>1192120</v>
      </c>
      <c r="B1032" t="s">
        <v>2536</v>
      </c>
      <c r="C1032" t="s">
        <v>4</v>
      </c>
      <c r="D1032" t="s">
        <v>4</v>
      </c>
      <c r="E1032" s="3" t="s">
        <v>4</v>
      </c>
      <c r="F1032" s="1" t="str">
        <f>HYPERLINK("https://strategicplanning.horsham.gov.uk/Regulation_19_Local_Plan/showUserAnswers?qid=9331459&amp;voteID=1192120", "View Response")</f>
        <v>View Response</v>
      </c>
    </row>
    <row r="1033" spans="1:6" x14ac:dyDescent="0.35">
      <c r="A1033">
        <v>1192121</v>
      </c>
      <c r="B1033" t="s">
        <v>1895</v>
      </c>
      <c r="C1033" t="s">
        <v>20</v>
      </c>
      <c r="D1033" t="s">
        <v>4</v>
      </c>
      <c r="E1033" s="3" t="s">
        <v>4</v>
      </c>
      <c r="F1033" s="1" t="str">
        <f>HYPERLINK("https://strategicplanning.horsham.gov.uk/Regulation_19_Local_Plan/showUserAnswers?qid=9331459&amp;voteID=1192121", "View Response")</f>
        <v>View Response</v>
      </c>
    </row>
    <row r="1034" spans="1:6" x14ac:dyDescent="0.35">
      <c r="A1034">
        <v>1192122</v>
      </c>
      <c r="B1034" t="s">
        <v>2537</v>
      </c>
      <c r="C1034" t="s">
        <v>4</v>
      </c>
      <c r="D1034" t="s">
        <v>4</v>
      </c>
      <c r="E1034" s="3" t="s">
        <v>4</v>
      </c>
      <c r="F1034" s="1" t="str">
        <f>HYPERLINK("https://strategicplanning.horsham.gov.uk/Regulation_19_Local_Plan/showUserAnswers?qid=9331459&amp;voteID=1192122", "View Response")</f>
        <v>View Response</v>
      </c>
    </row>
    <row r="1035" spans="1:6" x14ac:dyDescent="0.35">
      <c r="A1035">
        <v>1192123</v>
      </c>
      <c r="B1035" t="s">
        <v>2538</v>
      </c>
      <c r="C1035" t="s">
        <v>4</v>
      </c>
      <c r="D1035" t="s">
        <v>4</v>
      </c>
      <c r="E1035" s="3" t="s">
        <v>127</v>
      </c>
      <c r="F1035" s="1" t="str">
        <f>HYPERLINK("https://strategicplanning.horsham.gov.uk/Regulation_19_Local_Plan/showUserAnswers?qid=9331459&amp;voteID=1192123", "View Response")</f>
        <v>View Response</v>
      </c>
    </row>
    <row r="1036" spans="1:6" x14ac:dyDescent="0.35">
      <c r="A1036">
        <v>1192130</v>
      </c>
      <c r="B1036" t="s">
        <v>2539</v>
      </c>
      <c r="C1036" t="s">
        <v>1125</v>
      </c>
      <c r="D1036" t="s">
        <v>4</v>
      </c>
      <c r="E1036" s="3" t="s">
        <v>127</v>
      </c>
      <c r="F1036" s="1" t="str">
        <f>HYPERLINK("https://strategicplanning.horsham.gov.uk/Regulation_19_Local_Plan/showUserAnswers?qid=9331459&amp;voteID=1192130", "View Response")</f>
        <v>View Response</v>
      </c>
    </row>
    <row r="1037" spans="1:6" x14ac:dyDescent="0.35">
      <c r="A1037">
        <v>1192133</v>
      </c>
      <c r="B1037" t="s">
        <v>2540</v>
      </c>
      <c r="C1037" t="s">
        <v>4</v>
      </c>
      <c r="D1037" t="s">
        <v>4</v>
      </c>
      <c r="E1037" s="3" t="s">
        <v>4</v>
      </c>
      <c r="F1037" s="1" t="str">
        <f>HYPERLINK("https://strategicplanning.horsham.gov.uk/Regulation_19_Local_Plan/showUserAnswers?qid=9331459&amp;voteID=1192133", "View Response")</f>
        <v>View Response</v>
      </c>
    </row>
    <row r="1038" spans="1:6" x14ac:dyDescent="0.35">
      <c r="A1038">
        <v>1192134</v>
      </c>
      <c r="B1038" t="s">
        <v>2541</v>
      </c>
      <c r="C1038" t="s">
        <v>200</v>
      </c>
      <c r="D1038" t="s">
        <v>4</v>
      </c>
      <c r="E1038" s="3" t="s">
        <v>4</v>
      </c>
      <c r="F1038" s="1" t="str">
        <f>HYPERLINK("https://strategicplanning.horsham.gov.uk/Regulation_19_Local_Plan/showUserAnswers?qid=9331459&amp;voteID=1192134", "View Response")</f>
        <v>View Response</v>
      </c>
    </row>
    <row r="1039" spans="1:6" x14ac:dyDescent="0.35">
      <c r="A1039">
        <v>1192145</v>
      </c>
      <c r="B1039" t="s">
        <v>2388</v>
      </c>
      <c r="C1039" t="s">
        <v>825</v>
      </c>
      <c r="D1039" t="s">
        <v>4</v>
      </c>
      <c r="E1039" s="3" t="s">
        <v>127</v>
      </c>
      <c r="F1039" s="1" t="str">
        <f>HYPERLINK("https://strategicplanning.horsham.gov.uk/Regulation_19_Local_Plan/showUserAnswers?qid=9331459&amp;voteID=1192145", "View Response")</f>
        <v>View Response</v>
      </c>
    </row>
    <row r="1040" spans="1:6" x14ac:dyDescent="0.35">
      <c r="A1040">
        <v>1192146</v>
      </c>
      <c r="B1040" t="s">
        <v>2542</v>
      </c>
      <c r="C1040" t="s">
        <v>4</v>
      </c>
      <c r="D1040" t="s">
        <v>4</v>
      </c>
      <c r="E1040" s="3" t="s">
        <v>4</v>
      </c>
      <c r="F1040" s="1" t="str">
        <f>HYPERLINK("https://strategicplanning.horsham.gov.uk/Regulation_19_Local_Plan/showUserAnswers?qid=9331459&amp;voteID=1192146", "View Response")</f>
        <v>View Response</v>
      </c>
    </row>
    <row r="1041" spans="1:6" x14ac:dyDescent="0.35">
      <c r="A1041">
        <v>1192147</v>
      </c>
      <c r="B1041" t="s">
        <v>2543</v>
      </c>
      <c r="C1041" t="s">
        <v>4</v>
      </c>
      <c r="D1041" t="s">
        <v>4</v>
      </c>
      <c r="E1041" s="3" t="s">
        <v>4</v>
      </c>
      <c r="F1041" s="1" t="str">
        <f>HYPERLINK("https://strategicplanning.horsham.gov.uk/Regulation_19_Local_Plan/showUserAnswers?qid=9331459&amp;voteID=1192147", "View Response")</f>
        <v>View Response</v>
      </c>
    </row>
    <row r="1042" spans="1:6" x14ac:dyDescent="0.35">
      <c r="A1042">
        <v>1192150</v>
      </c>
      <c r="B1042" t="s">
        <v>2544</v>
      </c>
      <c r="C1042" t="s">
        <v>4</v>
      </c>
      <c r="D1042" t="s">
        <v>4</v>
      </c>
      <c r="E1042" s="3" t="s">
        <v>4</v>
      </c>
      <c r="F1042" s="1" t="str">
        <f>HYPERLINK("https://strategicplanning.horsham.gov.uk/Regulation_19_Local_Plan/showUserAnswers?qid=9331459&amp;voteID=1192150", "View Response")</f>
        <v>View Response</v>
      </c>
    </row>
    <row r="1043" spans="1:6" x14ac:dyDescent="0.35">
      <c r="A1043">
        <v>1192151</v>
      </c>
      <c r="B1043" t="s">
        <v>2545</v>
      </c>
      <c r="C1043" t="s">
        <v>4</v>
      </c>
      <c r="D1043" t="s">
        <v>4</v>
      </c>
      <c r="E1043" s="3" t="s">
        <v>4</v>
      </c>
      <c r="F1043" s="1" t="str">
        <f>HYPERLINK("https://strategicplanning.horsham.gov.uk/Regulation_19_Local_Plan/showUserAnswers?qid=9331459&amp;voteID=1192151", "View Response")</f>
        <v>View Response</v>
      </c>
    </row>
    <row r="1044" spans="1:6" x14ac:dyDescent="0.35">
      <c r="A1044">
        <v>1192153</v>
      </c>
      <c r="B1044" t="s">
        <v>2224</v>
      </c>
      <c r="C1044" t="s">
        <v>545</v>
      </c>
      <c r="D1044" t="s">
        <v>4</v>
      </c>
      <c r="E1044" s="3" t="s">
        <v>127</v>
      </c>
      <c r="F1044" s="1" t="str">
        <f>HYPERLINK("https://strategicplanning.horsham.gov.uk/Regulation_19_Local_Plan/showUserAnswers?qid=9331459&amp;voteID=1192153", "View Response")</f>
        <v>View Response</v>
      </c>
    </row>
    <row r="1045" spans="1:6" x14ac:dyDescent="0.35">
      <c r="A1045">
        <v>1192154</v>
      </c>
      <c r="B1045" t="s">
        <v>2546</v>
      </c>
      <c r="C1045" t="s">
        <v>4</v>
      </c>
      <c r="D1045" t="s">
        <v>4</v>
      </c>
      <c r="E1045" s="3" t="s">
        <v>4</v>
      </c>
      <c r="F1045" s="1" t="str">
        <f>HYPERLINK("https://strategicplanning.horsham.gov.uk/Regulation_19_Local_Plan/showUserAnswers?qid=9331459&amp;voteID=1192154", "View Response")</f>
        <v>View Response</v>
      </c>
    </row>
    <row r="1046" spans="1:6" x14ac:dyDescent="0.35">
      <c r="A1046">
        <v>1192156</v>
      </c>
      <c r="B1046" t="s">
        <v>2342</v>
      </c>
      <c r="C1046" t="s">
        <v>4</v>
      </c>
      <c r="D1046" t="s">
        <v>4</v>
      </c>
      <c r="E1046" s="3" t="s">
        <v>4</v>
      </c>
      <c r="F1046" s="1" t="str">
        <f>HYPERLINK("https://strategicplanning.horsham.gov.uk/Regulation_19_Local_Plan/showUserAnswers?qid=9331459&amp;voteID=1192156", "View Response")</f>
        <v>View Response</v>
      </c>
    </row>
    <row r="1047" spans="1:6" x14ac:dyDescent="0.35">
      <c r="A1047">
        <v>1192159</v>
      </c>
      <c r="B1047" t="s">
        <v>2547</v>
      </c>
      <c r="C1047" t="s">
        <v>4</v>
      </c>
      <c r="D1047" t="s">
        <v>4</v>
      </c>
      <c r="E1047" s="3" t="s">
        <v>4</v>
      </c>
      <c r="F1047" s="1" t="str">
        <f>HYPERLINK("https://strategicplanning.horsham.gov.uk/Regulation_19_Local_Plan/showUserAnswers?qid=9331459&amp;voteID=1192159", "View Response")</f>
        <v>View Response</v>
      </c>
    </row>
    <row r="1048" spans="1:6" x14ac:dyDescent="0.35">
      <c r="A1048">
        <v>1192160</v>
      </c>
      <c r="B1048" t="s">
        <v>2548</v>
      </c>
      <c r="C1048" t="s">
        <v>4</v>
      </c>
      <c r="D1048" t="s">
        <v>4</v>
      </c>
      <c r="E1048" s="3" t="s">
        <v>4</v>
      </c>
      <c r="F1048" s="1" t="str">
        <f>HYPERLINK("https://strategicplanning.horsham.gov.uk/Regulation_19_Local_Plan/showUserAnswers?qid=9331459&amp;voteID=1192160", "View Response")</f>
        <v>View Response</v>
      </c>
    </row>
    <row r="1049" spans="1:6" x14ac:dyDescent="0.35">
      <c r="A1049">
        <v>1192161</v>
      </c>
      <c r="B1049" t="s">
        <v>2549</v>
      </c>
      <c r="C1049" t="s">
        <v>4</v>
      </c>
      <c r="D1049" t="s">
        <v>1139</v>
      </c>
      <c r="E1049" s="3" t="s">
        <v>127</v>
      </c>
      <c r="F1049" s="1" t="str">
        <f>HYPERLINK("https://strategicplanning.horsham.gov.uk/Regulation_19_Local_Plan/showUserAnswers?qid=9331459&amp;voteID=1192161", "View Response")</f>
        <v>View Response</v>
      </c>
    </row>
    <row r="1050" spans="1:6" x14ac:dyDescent="0.35">
      <c r="A1050">
        <v>1192163</v>
      </c>
      <c r="B1050" t="s">
        <v>2550</v>
      </c>
      <c r="C1050" t="s">
        <v>4</v>
      </c>
      <c r="D1050" t="s">
        <v>4</v>
      </c>
      <c r="E1050" s="3" t="s">
        <v>4</v>
      </c>
      <c r="F1050" s="1" t="str">
        <f>HYPERLINK("https://strategicplanning.horsham.gov.uk/Regulation_19_Local_Plan/showUserAnswers?qid=9331459&amp;voteID=1192163", "View Response")</f>
        <v>View Response</v>
      </c>
    </row>
    <row r="1051" spans="1:6" x14ac:dyDescent="0.35">
      <c r="A1051">
        <v>1192164</v>
      </c>
      <c r="B1051" t="s">
        <v>2551</v>
      </c>
      <c r="C1051" t="s">
        <v>4</v>
      </c>
      <c r="D1051" t="s">
        <v>4</v>
      </c>
      <c r="E1051" s="3" t="s">
        <v>127</v>
      </c>
      <c r="F1051" s="1" t="str">
        <f>HYPERLINK("https://strategicplanning.horsham.gov.uk/Regulation_19_Local_Plan/showUserAnswers?qid=9331459&amp;voteID=1192164", "View Response")</f>
        <v>View Response</v>
      </c>
    </row>
    <row r="1052" spans="1:6" x14ac:dyDescent="0.35">
      <c r="A1052">
        <v>1192165</v>
      </c>
      <c r="B1052" t="s">
        <v>2549</v>
      </c>
      <c r="C1052" t="s">
        <v>4</v>
      </c>
      <c r="D1052" t="s">
        <v>1139</v>
      </c>
      <c r="E1052" s="3" t="s">
        <v>127</v>
      </c>
      <c r="F1052" s="1" t="str">
        <f>HYPERLINK("https://strategicplanning.horsham.gov.uk/Regulation_19_Local_Plan/showUserAnswers?qid=9331459&amp;voteID=1192165", "View Response")</f>
        <v>View Response</v>
      </c>
    </row>
    <row r="1053" spans="1:6" x14ac:dyDescent="0.35">
      <c r="A1053">
        <v>1192167</v>
      </c>
      <c r="B1053" t="s">
        <v>2552</v>
      </c>
      <c r="C1053" t="s">
        <v>4</v>
      </c>
      <c r="D1053" t="s">
        <v>4</v>
      </c>
      <c r="E1053" s="3" t="s">
        <v>4</v>
      </c>
      <c r="F1053" s="1" t="str">
        <f>HYPERLINK("https://strategicplanning.horsham.gov.uk/Regulation_19_Local_Plan/showUserAnswers?qid=9331459&amp;voteID=1192167", "View Response")</f>
        <v>View Response</v>
      </c>
    </row>
    <row r="1054" spans="1:6" x14ac:dyDescent="0.35">
      <c r="A1054">
        <v>1192168</v>
      </c>
      <c r="B1054" t="s">
        <v>2549</v>
      </c>
      <c r="C1054" t="s">
        <v>4</v>
      </c>
      <c r="D1054" t="s">
        <v>1139</v>
      </c>
      <c r="E1054" s="3" t="s">
        <v>127</v>
      </c>
      <c r="F1054" s="1" t="str">
        <f>HYPERLINK("https://strategicplanning.horsham.gov.uk/Regulation_19_Local_Plan/showUserAnswers?qid=9331459&amp;voteID=1192168", "View Response")</f>
        <v>View Response</v>
      </c>
    </row>
    <row r="1055" spans="1:6" x14ac:dyDescent="0.35">
      <c r="A1055">
        <v>1192169</v>
      </c>
      <c r="B1055" t="s">
        <v>2551</v>
      </c>
      <c r="C1055" t="s">
        <v>4</v>
      </c>
      <c r="D1055" t="s">
        <v>4</v>
      </c>
      <c r="E1055" s="3" t="s">
        <v>127</v>
      </c>
      <c r="F1055" s="1" t="str">
        <f>HYPERLINK("https://strategicplanning.horsham.gov.uk/Regulation_19_Local_Plan/showUserAnswers?qid=9331459&amp;voteID=1192169", "View Response")</f>
        <v>View Response</v>
      </c>
    </row>
    <row r="1056" spans="1:6" x14ac:dyDescent="0.35">
      <c r="A1056">
        <v>1192170</v>
      </c>
      <c r="B1056" t="s">
        <v>2553</v>
      </c>
      <c r="C1056" t="s">
        <v>4</v>
      </c>
      <c r="D1056" t="s">
        <v>4</v>
      </c>
      <c r="E1056" s="3" t="s">
        <v>4</v>
      </c>
      <c r="F1056" s="1" t="str">
        <f>HYPERLINK("https://strategicplanning.horsham.gov.uk/Regulation_19_Local_Plan/showUserAnswers?qid=9331459&amp;voteID=1192170", "View Response")</f>
        <v>View Response</v>
      </c>
    </row>
    <row r="1057" spans="1:6" x14ac:dyDescent="0.35">
      <c r="A1057">
        <v>1192171</v>
      </c>
      <c r="B1057" t="s">
        <v>2554</v>
      </c>
      <c r="C1057" t="s">
        <v>4</v>
      </c>
      <c r="D1057" t="s">
        <v>4</v>
      </c>
      <c r="E1057" s="3" t="s">
        <v>4</v>
      </c>
      <c r="F1057" s="1" t="str">
        <f>HYPERLINK("https://strategicplanning.horsham.gov.uk/Regulation_19_Local_Plan/showUserAnswers?qid=9331459&amp;voteID=1192171", "View Response")</f>
        <v>View Response</v>
      </c>
    </row>
    <row r="1058" spans="1:6" x14ac:dyDescent="0.35">
      <c r="A1058">
        <v>1192172</v>
      </c>
      <c r="B1058" t="s">
        <v>2549</v>
      </c>
      <c r="C1058" t="s">
        <v>4</v>
      </c>
      <c r="D1058" t="s">
        <v>1139</v>
      </c>
      <c r="E1058" s="3" t="s">
        <v>127</v>
      </c>
      <c r="F1058" s="1" t="str">
        <f>HYPERLINK("https://strategicplanning.horsham.gov.uk/Regulation_19_Local_Plan/showUserAnswers?qid=9331459&amp;voteID=1192172", "View Response")</f>
        <v>View Response</v>
      </c>
    </row>
    <row r="1059" spans="1:6" x14ac:dyDescent="0.35">
      <c r="A1059">
        <v>1192173</v>
      </c>
      <c r="B1059" t="s">
        <v>2549</v>
      </c>
      <c r="C1059" t="s">
        <v>4</v>
      </c>
      <c r="D1059" t="s">
        <v>1139</v>
      </c>
      <c r="E1059" s="3" t="s">
        <v>127</v>
      </c>
      <c r="F1059" s="1" t="str">
        <f>HYPERLINK("https://strategicplanning.horsham.gov.uk/Regulation_19_Local_Plan/showUserAnswers?qid=9331459&amp;voteID=1192173", "View Response")</f>
        <v>View Response</v>
      </c>
    </row>
    <row r="1060" spans="1:6" x14ac:dyDescent="0.35">
      <c r="A1060">
        <v>1192174</v>
      </c>
      <c r="B1060" t="s">
        <v>2549</v>
      </c>
      <c r="C1060" t="s">
        <v>4</v>
      </c>
      <c r="D1060" t="s">
        <v>1139</v>
      </c>
      <c r="E1060" s="3" t="s">
        <v>127</v>
      </c>
      <c r="F1060" s="1" t="str">
        <f>HYPERLINK("https://strategicplanning.horsham.gov.uk/Regulation_19_Local_Plan/showUserAnswers?qid=9331459&amp;voteID=1192174", "View Response")</f>
        <v>View Response</v>
      </c>
    </row>
    <row r="1061" spans="1:6" x14ac:dyDescent="0.35">
      <c r="A1061">
        <v>1192175</v>
      </c>
      <c r="B1061" t="s">
        <v>2551</v>
      </c>
      <c r="C1061" t="s">
        <v>4</v>
      </c>
      <c r="D1061" t="s">
        <v>4</v>
      </c>
      <c r="E1061" s="3" t="s">
        <v>127</v>
      </c>
      <c r="F1061" s="1" t="str">
        <f>HYPERLINK("https://strategicplanning.horsham.gov.uk/Regulation_19_Local_Plan/showUserAnswers?qid=9331459&amp;voteID=1192175", "View Response")</f>
        <v>View Response</v>
      </c>
    </row>
    <row r="1062" spans="1:6" x14ac:dyDescent="0.35">
      <c r="A1062">
        <v>1192176</v>
      </c>
      <c r="B1062" t="s">
        <v>2555</v>
      </c>
      <c r="C1062" t="s">
        <v>4</v>
      </c>
      <c r="D1062" t="s">
        <v>4</v>
      </c>
      <c r="E1062" s="3" t="s">
        <v>4</v>
      </c>
      <c r="F1062" s="1" t="str">
        <f>HYPERLINK("https://strategicplanning.horsham.gov.uk/Regulation_19_Local_Plan/showUserAnswers?qid=9331459&amp;voteID=1192176", "View Response")</f>
        <v>View Response</v>
      </c>
    </row>
    <row r="1063" spans="1:6" x14ac:dyDescent="0.35">
      <c r="A1063">
        <v>1192177</v>
      </c>
      <c r="B1063" t="s">
        <v>2549</v>
      </c>
      <c r="C1063" t="s">
        <v>4</v>
      </c>
      <c r="D1063" t="s">
        <v>1139</v>
      </c>
      <c r="E1063" s="3" t="s">
        <v>127</v>
      </c>
      <c r="F1063" s="1" t="str">
        <f>HYPERLINK("https://strategicplanning.horsham.gov.uk/Regulation_19_Local_Plan/showUserAnswers?qid=9331459&amp;voteID=1192177", "View Response")</f>
        <v>View Response</v>
      </c>
    </row>
    <row r="1064" spans="1:6" x14ac:dyDescent="0.35">
      <c r="A1064">
        <v>1192178</v>
      </c>
      <c r="B1064" t="s">
        <v>2556</v>
      </c>
      <c r="C1064" t="s">
        <v>4</v>
      </c>
      <c r="D1064" t="s">
        <v>4</v>
      </c>
      <c r="E1064" s="3" t="s">
        <v>4</v>
      </c>
      <c r="F1064" s="1" t="str">
        <f>HYPERLINK("https://strategicplanning.horsham.gov.uk/Regulation_19_Local_Plan/showUserAnswers?qid=9331459&amp;voteID=1192178", "View Response")</f>
        <v>View Response</v>
      </c>
    </row>
    <row r="1065" spans="1:6" x14ac:dyDescent="0.35">
      <c r="A1065">
        <v>1192180</v>
      </c>
      <c r="B1065" t="s">
        <v>2557</v>
      </c>
      <c r="C1065" t="s">
        <v>4</v>
      </c>
      <c r="D1065" t="s">
        <v>4</v>
      </c>
      <c r="E1065" s="3" t="s">
        <v>127</v>
      </c>
      <c r="F1065" s="1" t="str">
        <f>HYPERLINK("https://strategicplanning.horsham.gov.uk/Regulation_19_Local_Plan/showUserAnswers?qid=9331459&amp;voteID=1192180", "View Response")</f>
        <v>View Response</v>
      </c>
    </row>
    <row r="1066" spans="1:6" x14ac:dyDescent="0.35">
      <c r="A1066">
        <v>1192181</v>
      </c>
      <c r="B1066" t="s">
        <v>2558</v>
      </c>
      <c r="C1066" t="s">
        <v>4</v>
      </c>
      <c r="D1066" t="s">
        <v>4</v>
      </c>
      <c r="E1066" s="3" t="s">
        <v>127</v>
      </c>
      <c r="F1066" s="1" t="str">
        <f>HYPERLINK("https://strategicplanning.horsham.gov.uk/Regulation_19_Local_Plan/showUserAnswers?qid=9331459&amp;voteID=1192181", "View Response")</f>
        <v>View Response</v>
      </c>
    </row>
    <row r="1067" spans="1:6" x14ac:dyDescent="0.35">
      <c r="A1067">
        <v>1192182</v>
      </c>
      <c r="B1067" t="s">
        <v>2551</v>
      </c>
      <c r="C1067" t="s">
        <v>4</v>
      </c>
      <c r="D1067" t="s">
        <v>4</v>
      </c>
      <c r="E1067" s="3" t="s">
        <v>127</v>
      </c>
      <c r="F1067" s="1" t="str">
        <f>HYPERLINK("https://strategicplanning.horsham.gov.uk/Regulation_19_Local_Plan/showUserAnswers?qid=9331459&amp;voteID=1192182", "View Response")</f>
        <v>View Response</v>
      </c>
    </row>
    <row r="1068" spans="1:6" x14ac:dyDescent="0.35">
      <c r="A1068">
        <v>1192183</v>
      </c>
      <c r="B1068" t="s">
        <v>2559</v>
      </c>
      <c r="C1068" t="s">
        <v>4</v>
      </c>
      <c r="D1068" t="s">
        <v>4</v>
      </c>
      <c r="E1068" s="3" t="s">
        <v>4</v>
      </c>
      <c r="F1068" s="1" t="str">
        <f>HYPERLINK("https://strategicplanning.horsham.gov.uk/Regulation_19_Local_Plan/showUserAnswers?qid=9331459&amp;voteID=1192183", "View Response")</f>
        <v>View Response</v>
      </c>
    </row>
    <row r="1069" spans="1:6" x14ac:dyDescent="0.35">
      <c r="A1069">
        <v>1192184</v>
      </c>
      <c r="B1069" t="s">
        <v>2560</v>
      </c>
      <c r="C1069" t="s">
        <v>4</v>
      </c>
      <c r="D1069" t="s">
        <v>4</v>
      </c>
      <c r="E1069" s="3" t="s">
        <v>127</v>
      </c>
      <c r="F1069" s="1" t="str">
        <f>HYPERLINK("https://strategicplanning.horsham.gov.uk/Regulation_19_Local_Plan/showUserAnswers?qid=9331459&amp;voteID=1192184", "View Response")</f>
        <v>View Response</v>
      </c>
    </row>
    <row r="1070" spans="1:6" x14ac:dyDescent="0.35">
      <c r="A1070">
        <v>1192185</v>
      </c>
      <c r="B1070" t="s">
        <v>2561</v>
      </c>
      <c r="C1070" t="s">
        <v>4</v>
      </c>
      <c r="D1070" t="s">
        <v>4</v>
      </c>
      <c r="E1070" s="3" t="s">
        <v>127</v>
      </c>
      <c r="F1070" s="1" t="str">
        <f>HYPERLINK("https://strategicplanning.horsham.gov.uk/Regulation_19_Local_Plan/showUserAnswers?qid=9331459&amp;voteID=1192185", "View Response")</f>
        <v>View Response</v>
      </c>
    </row>
    <row r="1071" spans="1:6" x14ac:dyDescent="0.35">
      <c r="A1071">
        <v>1192186</v>
      </c>
      <c r="B1071" t="s">
        <v>2551</v>
      </c>
      <c r="C1071" t="s">
        <v>4</v>
      </c>
      <c r="D1071" t="s">
        <v>4</v>
      </c>
      <c r="E1071" s="3" t="s">
        <v>127</v>
      </c>
      <c r="F1071" s="1" t="str">
        <f>HYPERLINK("https://strategicplanning.horsham.gov.uk/Regulation_19_Local_Plan/showUserAnswers?qid=9331459&amp;voteID=1192186", "View Response")</f>
        <v>View Response</v>
      </c>
    </row>
    <row r="1072" spans="1:6" x14ac:dyDescent="0.35">
      <c r="A1072">
        <v>1192187</v>
      </c>
      <c r="B1072" t="s">
        <v>2562</v>
      </c>
      <c r="C1072" t="s">
        <v>4</v>
      </c>
      <c r="D1072" t="s">
        <v>4</v>
      </c>
      <c r="E1072" s="3" t="s">
        <v>127</v>
      </c>
      <c r="F1072" s="1" t="str">
        <f>HYPERLINK("https://strategicplanning.horsham.gov.uk/Regulation_19_Local_Plan/showUserAnswers?qid=9331459&amp;voteID=1192187", "View Response")</f>
        <v>View Response</v>
      </c>
    </row>
    <row r="1073" spans="1:6" x14ac:dyDescent="0.35">
      <c r="A1073">
        <v>1192188</v>
      </c>
      <c r="B1073" t="s">
        <v>2563</v>
      </c>
      <c r="D1073" t="s">
        <v>4</v>
      </c>
      <c r="E1073" s="3" t="s">
        <v>4</v>
      </c>
      <c r="F1073" s="1" t="str">
        <f>HYPERLINK("https://strategicplanning.horsham.gov.uk/Regulation_19_Local_Plan/showUserAnswers?qid=9331459&amp;voteID=1192188", "View Response")</f>
        <v>View Response</v>
      </c>
    </row>
    <row r="1074" spans="1:6" x14ac:dyDescent="0.35">
      <c r="A1074">
        <v>1192189</v>
      </c>
      <c r="B1074" t="s">
        <v>2564</v>
      </c>
      <c r="C1074" t="s">
        <v>4</v>
      </c>
      <c r="D1074" t="s">
        <v>4</v>
      </c>
      <c r="E1074" s="3" t="s">
        <v>127</v>
      </c>
      <c r="F1074" s="1" t="str">
        <f>HYPERLINK("https://strategicplanning.horsham.gov.uk/Regulation_19_Local_Plan/showUserAnswers?qid=9331459&amp;voteID=1192189", "View Response")</f>
        <v>View Response</v>
      </c>
    </row>
    <row r="1075" spans="1:6" x14ac:dyDescent="0.35">
      <c r="A1075">
        <v>1192191</v>
      </c>
      <c r="B1075" t="s">
        <v>2565</v>
      </c>
      <c r="C1075" t="s">
        <v>4</v>
      </c>
      <c r="D1075" t="s">
        <v>4</v>
      </c>
      <c r="E1075" s="3" t="s">
        <v>4</v>
      </c>
      <c r="F1075" s="1" t="str">
        <f>HYPERLINK("https://strategicplanning.horsham.gov.uk/Regulation_19_Local_Plan/showUserAnswers?qid=9331459&amp;voteID=1192191", "View Response")</f>
        <v>View Response</v>
      </c>
    </row>
    <row r="1076" spans="1:6" x14ac:dyDescent="0.35">
      <c r="A1076">
        <v>1192194</v>
      </c>
      <c r="B1076" t="s">
        <v>2563</v>
      </c>
      <c r="D1076" t="s">
        <v>4</v>
      </c>
      <c r="E1076" s="3" t="s">
        <v>4</v>
      </c>
      <c r="F1076" s="1" t="str">
        <f>HYPERLINK("https://strategicplanning.horsham.gov.uk/Regulation_19_Local_Plan/showUserAnswers?qid=9331459&amp;voteID=1192194", "View Response")</f>
        <v>View Response</v>
      </c>
    </row>
    <row r="1077" spans="1:6" x14ac:dyDescent="0.35">
      <c r="A1077">
        <v>1192195</v>
      </c>
      <c r="B1077" t="s">
        <v>2566</v>
      </c>
      <c r="C1077" t="s">
        <v>4</v>
      </c>
      <c r="D1077" t="s">
        <v>4</v>
      </c>
      <c r="E1077" s="3" t="s">
        <v>4</v>
      </c>
      <c r="F1077" s="1" t="str">
        <f>HYPERLINK("https://strategicplanning.horsham.gov.uk/Regulation_19_Local_Plan/showUserAnswers?qid=9331459&amp;voteID=1192195", "View Response")</f>
        <v>View Response</v>
      </c>
    </row>
    <row r="1078" spans="1:6" x14ac:dyDescent="0.35">
      <c r="A1078">
        <v>1192196</v>
      </c>
      <c r="B1078" t="s">
        <v>2563</v>
      </c>
      <c r="D1078" t="s">
        <v>4</v>
      </c>
      <c r="E1078" s="3" t="s">
        <v>4</v>
      </c>
      <c r="F1078" s="1" t="str">
        <f>HYPERLINK("https://strategicplanning.horsham.gov.uk/Regulation_19_Local_Plan/showUserAnswers?qid=9331459&amp;voteID=1192196", "View Response")</f>
        <v>View Response</v>
      </c>
    </row>
    <row r="1079" spans="1:6" x14ac:dyDescent="0.35">
      <c r="A1079">
        <v>1192199</v>
      </c>
      <c r="B1079" t="s">
        <v>2563</v>
      </c>
      <c r="D1079" t="s">
        <v>4</v>
      </c>
      <c r="E1079" s="3" t="s">
        <v>4</v>
      </c>
      <c r="F1079" s="1" t="str">
        <f>HYPERLINK("https://strategicplanning.horsham.gov.uk/Regulation_19_Local_Plan/showUserAnswers?qid=9331459&amp;voteID=1192199", "View Response")</f>
        <v>View Response</v>
      </c>
    </row>
    <row r="1080" spans="1:6" x14ac:dyDescent="0.35">
      <c r="A1080">
        <v>1192200</v>
      </c>
      <c r="B1080" t="s">
        <v>2008</v>
      </c>
      <c r="C1080" t="s">
        <v>4</v>
      </c>
      <c r="D1080" t="s">
        <v>4</v>
      </c>
      <c r="E1080" s="3" t="s">
        <v>127</v>
      </c>
      <c r="F1080" s="1" t="str">
        <f>HYPERLINK("https://strategicplanning.horsham.gov.uk/Regulation_19_Local_Plan/showUserAnswers?qid=9331459&amp;voteID=1192200", "View Response")</f>
        <v>View Response</v>
      </c>
    </row>
    <row r="1081" spans="1:6" x14ac:dyDescent="0.35">
      <c r="A1081">
        <v>1192201</v>
      </c>
      <c r="B1081" t="s">
        <v>2563</v>
      </c>
      <c r="D1081" t="s">
        <v>4</v>
      </c>
      <c r="E1081" s="3" t="s">
        <v>127</v>
      </c>
      <c r="F1081" s="1" t="str">
        <f>HYPERLINK("https://strategicplanning.horsham.gov.uk/Regulation_19_Local_Plan/showUserAnswers?qid=9331459&amp;voteID=1192201", "View Response")</f>
        <v>View Response</v>
      </c>
    </row>
    <row r="1082" spans="1:6" x14ac:dyDescent="0.35">
      <c r="A1082">
        <v>1192202</v>
      </c>
      <c r="B1082" t="s">
        <v>2008</v>
      </c>
      <c r="C1082" t="s">
        <v>4</v>
      </c>
      <c r="D1082" t="s">
        <v>4</v>
      </c>
      <c r="E1082" s="3" t="s">
        <v>127</v>
      </c>
      <c r="F1082" s="1" t="str">
        <f>HYPERLINK("https://strategicplanning.horsham.gov.uk/Regulation_19_Local_Plan/showUserAnswers?qid=9331459&amp;voteID=1192202", "View Response")</f>
        <v>View Response</v>
      </c>
    </row>
    <row r="1083" spans="1:6" x14ac:dyDescent="0.35">
      <c r="A1083">
        <v>1192203</v>
      </c>
      <c r="B1083" t="s">
        <v>2300</v>
      </c>
      <c r="D1083" t="s">
        <v>4</v>
      </c>
      <c r="E1083" s="3" t="s">
        <v>4</v>
      </c>
      <c r="F1083" s="1" t="str">
        <f>HYPERLINK("https://strategicplanning.horsham.gov.uk/Regulation_19_Local_Plan/showUserAnswers?qid=9331459&amp;voteID=1192203", "View Response")</f>
        <v>View Response</v>
      </c>
    </row>
    <row r="1084" spans="1:6" x14ac:dyDescent="0.35">
      <c r="A1084">
        <v>1192204</v>
      </c>
      <c r="B1084" t="s">
        <v>2008</v>
      </c>
      <c r="C1084" t="s">
        <v>4</v>
      </c>
      <c r="D1084" t="s">
        <v>4</v>
      </c>
      <c r="E1084" s="3" t="s">
        <v>127</v>
      </c>
      <c r="F1084" s="1" t="str">
        <f>HYPERLINK("https://strategicplanning.horsham.gov.uk/Regulation_19_Local_Plan/showUserAnswers?qid=9331459&amp;voteID=1192204", "View Response")</f>
        <v>View Response</v>
      </c>
    </row>
    <row r="1085" spans="1:6" x14ac:dyDescent="0.35">
      <c r="A1085">
        <v>1192205</v>
      </c>
      <c r="B1085" t="s">
        <v>2563</v>
      </c>
      <c r="D1085" t="s">
        <v>4</v>
      </c>
      <c r="E1085" s="3" t="s">
        <v>4</v>
      </c>
      <c r="F1085" s="1" t="str">
        <f>HYPERLINK("https://strategicplanning.horsham.gov.uk/Regulation_19_Local_Plan/showUserAnswers?qid=9331459&amp;voteID=1192205", "View Response")</f>
        <v>View Response</v>
      </c>
    </row>
    <row r="1086" spans="1:6" x14ac:dyDescent="0.35">
      <c r="A1086">
        <v>1192206</v>
      </c>
      <c r="B1086" t="s">
        <v>2567</v>
      </c>
      <c r="C1086" t="s">
        <v>4</v>
      </c>
      <c r="D1086" t="s">
        <v>4</v>
      </c>
      <c r="E1086" s="3" t="s">
        <v>4</v>
      </c>
      <c r="F1086" s="1" t="str">
        <f>HYPERLINK("https://strategicplanning.horsham.gov.uk/Regulation_19_Local_Plan/showUserAnswers?qid=9331459&amp;voteID=1192206", "View Response")</f>
        <v>View Response</v>
      </c>
    </row>
    <row r="1087" spans="1:6" x14ac:dyDescent="0.35">
      <c r="A1087">
        <v>1192207</v>
      </c>
      <c r="B1087" t="s">
        <v>2490</v>
      </c>
      <c r="C1087" t="s">
        <v>4</v>
      </c>
      <c r="D1087" t="s">
        <v>4</v>
      </c>
      <c r="E1087" s="3" t="s">
        <v>4</v>
      </c>
      <c r="F1087" s="1" t="str">
        <f>HYPERLINK("https://strategicplanning.horsham.gov.uk/Regulation_19_Local_Plan/showUserAnswers?qid=9331459&amp;voteID=1192207", "View Response")</f>
        <v>View Response</v>
      </c>
    </row>
    <row r="1088" spans="1:6" x14ac:dyDescent="0.35">
      <c r="A1088">
        <v>1192208</v>
      </c>
      <c r="B1088" t="s">
        <v>2568</v>
      </c>
      <c r="C1088" t="s">
        <v>4</v>
      </c>
      <c r="D1088" t="s">
        <v>4</v>
      </c>
      <c r="E1088" s="3" t="s">
        <v>4</v>
      </c>
      <c r="F1088" s="1" t="str">
        <f>HYPERLINK("https://strategicplanning.horsham.gov.uk/Regulation_19_Local_Plan/showUserAnswers?qid=9331459&amp;voteID=1192208", "View Response")</f>
        <v>View Response</v>
      </c>
    </row>
    <row r="1089" spans="1:6" x14ac:dyDescent="0.35">
      <c r="A1089">
        <v>1192209</v>
      </c>
      <c r="B1089" t="s">
        <v>2503</v>
      </c>
      <c r="C1089" t="s">
        <v>1081</v>
      </c>
      <c r="D1089" t="s">
        <v>1082</v>
      </c>
      <c r="E1089" s="3" t="s">
        <v>127</v>
      </c>
      <c r="F1089" s="1" t="str">
        <f>HYPERLINK("https://strategicplanning.horsham.gov.uk/Regulation_19_Local_Plan/showUserAnswers?qid=9331459&amp;voteID=1192209", "View Response")</f>
        <v>View Response</v>
      </c>
    </row>
    <row r="1090" spans="1:6" x14ac:dyDescent="0.35">
      <c r="A1090">
        <v>1192210</v>
      </c>
      <c r="B1090" t="s">
        <v>2569</v>
      </c>
      <c r="C1090" t="s">
        <v>4</v>
      </c>
      <c r="D1090" t="s">
        <v>4</v>
      </c>
      <c r="E1090" s="3" t="s">
        <v>4</v>
      </c>
      <c r="F1090" s="1" t="str">
        <f>HYPERLINK("https://strategicplanning.horsham.gov.uk/Regulation_19_Local_Plan/showUserAnswers?qid=9331459&amp;voteID=1192210", "View Response")</f>
        <v>View Response</v>
      </c>
    </row>
    <row r="1091" spans="1:6" x14ac:dyDescent="0.35">
      <c r="A1091">
        <v>1192211</v>
      </c>
      <c r="B1091" t="s">
        <v>2490</v>
      </c>
      <c r="C1091" t="s">
        <v>4</v>
      </c>
      <c r="D1091" t="s">
        <v>4</v>
      </c>
      <c r="E1091" s="3" t="s">
        <v>4</v>
      </c>
      <c r="F1091" s="1" t="str">
        <f>HYPERLINK("https://strategicplanning.horsham.gov.uk/Regulation_19_Local_Plan/showUserAnswers?qid=9331459&amp;voteID=1192211", "View Response")</f>
        <v>View Response</v>
      </c>
    </row>
    <row r="1092" spans="1:6" x14ac:dyDescent="0.35">
      <c r="A1092">
        <v>1192214</v>
      </c>
      <c r="B1092" t="s">
        <v>2570</v>
      </c>
      <c r="D1092" t="s">
        <v>4</v>
      </c>
      <c r="E1092" s="3" t="s">
        <v>4</v>
      </c>
      <c r="F1092" s="1" t="str">
        <f>HYPERLINK("https://strategicplanning.horsham.gov.uk/Regulation_19_Local_Plan/showUserAnswers?qid=9331459&amp;voteID=1192214", "View Response")</f>
        <v>View Response</v>
      </c>
    </row>
    <row r="1093" spans="1:6" x14ac:dyDescent="0.35">
      <c r="A1093">
        <v>1192216</v>
      </c>
      <c r="B1093" t="s">
        <v>2571</v>
      </c>
      <c r="C1093" t="s">
        <v>4</v>
      </c>
      <c r="D1093" t="s">
        <v>4</v>
      </c>
      <c r="E1093" s="3" t="s">
        <v>4</v>
      </c>
      <c r="F1093" s="1" t="str">
        <f>HYPERLINK("https://strategicplanning.horsham.gov.uk/Regulation_19_Local_Plan/showUserAnswers?qid=9331459&amp;voteID=1192216", "View Response")</f>
        <v>View Response</v>
      </c>
    </row>
    <row r="1094" spans="1:6" x14ac:dyDescent="0.35">
      <c r="A1094">
        <v>1192217</v>
      </c>
      <c r="B1094" t="s">
        <v>2572</v>
      </c>
      <c r="C1094" t="s">
        <v>4</v>
      </c>
      <c r="D1094" t="s">
        <v>4</v>
      </c>
      <c r="E1094" s="3" t="s">
        <v>127</v>
      </c>
      <c r="F1094" s="1" t="str">
        <f>HYPERLINK("https://strategicplanning.horsham.gov.uk/Regulation_19_Local_Plan/showUserAnswers?qid=9331459&amp;voteID=1192217", "View Response")</f>
        <v>View Response</v>
      </c>
    </row>
    <row r="1095" spans="1:6" x14ac:dyDescent="0.35">
      <c r="A1095">
        <v>1192219</v>
      </c>
      <c r="B1095" t="s">
        <v>2573</v>
      </c>
      <c r="C1095" t="s">
        <v>1186</v>
      </c>
      <c r="D1095" t="s">
        <v>4</v>
      </c>
      <c r="E1095" s="3" t="s">
        <v>127</v>
      </c>
      <c r="F1095" s="1" t="str">
        <f>HYPERLINK("https://strategicplanning.horsham.gov.uk/Regulation_19_Local_Plan/showUserAnswers?qid=9331459&amp;voteID=1192219", "View Response")</f>
        <v>View Response</v>
      </c>
    </row>
    <row r="1096" spans="1:6" x14ac:dyDescent="0.35">
      <c r="A1096">
        <v>1192221</v>
      </c>
      <c r="B1096" t="s">
        <v>2572</v>
      </c>
      <c r="C1096" t="s">
        <v>4</v>
      </c>
      <c r="D1096" t="s">
        <v>4</v>
      </c>
      <c r="E1096" s="3" t="s">
        <v>127</v>
      </c>
      <c r="F1096" s="1" t="str">
        <f>HYPERLINK("https://strategicplanning.horsham.gov.uk/Regulation_19_Local_Plan/showUserAnswers?qid=9331459&amp;voteID=1192221", "View Response")</f>
        <v>View Response</v>
      </c>
    </row>
    <row r="1097" spans="1:6" x14ac:dyDescent="0.35">
      <c r="A1097">
        <v>1192223</v>
      </c>
      <c r="B1097" t="s">
        <v>2572</v>
      </c>
      <c r="C1097" t="s">
        <v>4</v>
      </c>
      <c r="D1097" t="s">
        <v>4</v>
      </c>
      <c r="E1097" s="3" t="s">
        <v>127</v>
      </c>
      <c r="F1097" s="1" t="str">
        <f>HYPERLINK("https://strategicplanning.horsham.gov.uk/Regulation_19_Local_Plan/showUserAnswers?qid=9331459&amp;voteID=1192223", "View Response")</f>
        <v>View Response</v>
      </c>
    </row>
    <row r="1098" spans="1:6" x14ac:dyDescent="0.35">
      <c r="A1098">
        <v>1192224</v>
      </c>
      <c r="B1098" t="s">
        <v>2570</v>
      </c>
      <c r="D1098" t="s">
        <v>4</v>
      </c>
      <c r="E1098" s="3" t="s">
        <v>4</v>
      </c>
      <c r="F1098" s="1" t="str">
        <f>HYPERLINK("https://strategicplanning.horsham.gov.uk/Regulation_19_Local_Plan/showUserAnswers?qid=9331459&amp;voteID=1192224", "View Response")</f>
        <v>View Response</v>
      </c>
    </row>
    <row r="1099" spans="1:6" x14ac:dyDescent="0.35">
      <c r="A1099">
        <v>1192225</v>
      </c>
      <c r="B1099" t="s">
        <v>2224</v>
      </c>
      <c r="C1099" t="s">
        <v>545</v>
      </c>
      <c r="D1099" t="s">
        <v>4</v>
      </c>
      <c r="E1099" s="3" t="s">
        <v>127</v>
      </c>
      <c r="F1099" s="1" t="str">
        <f>HYPERLINK("https://strategicplanning.horsham.gov.uk/Regulation_19_Local_Plan/showUserAnswers?qid=9331459&amp;voteID=1192225", "View Response")</f>
        <v>View Response</v>
      </c>
    </row>
    <row r="1100" spans="1:6" x14ac:dyDescent="0.35">
      <c r="A1100">
        <v>1192226</v>
      </c>
      <c r="B1100" t="s">
        <v>2570</v>
      </c>
      <c r="D1100" t="s">
        <v>4</v>
      </c>
      <c r="E1100" s="3" t="s">
        <v>4</v>
      </c>
      <c r="F1100" s="1" t="str">
        <f>HYPERLINK("https://strategicplanning.horsham.gov.uk/Regulation_19_Local_Plan/showUserAnswers?qid=9331459&amp;voteID=1192226", "View Response")</f>
        <v>View Response</v>
      </c>
    </row>
    <row r="1101" spans="1:6" x14ac:dyDescent="0.35">
      <c r="A1101">
        <v>1192228</v>
      </c>
      <c r="B1101" t="s">
        <v>2574</v>
      </c>
      <c r="C1101" t="s">
        <v>4</v>
      </c>
      <c r="D1101" t="s">
        <v>4</v>
      </c>
      <c r="E1101" s="3" t="s">
        <v>127</v>
      </c>
      <c r="F1101" s="1" t="str">
        <f>HYPERLINK("https://strategicplanning.horsham.gov.uk/Regulation_19_Local_Plan/showUserAnswers?qid=9331459&amp;voteID=1192228", "View Response")</f>
        <v>View Response</v>
      </c>
    </row>
    <row r="1102" spans="1:6" x14ac:dyDescent="0.35">
      <c r="A1102">
        <v>1192229</v>
      </c>
      <c r="B1102" t="s">
        <v>2572</v>
      </c>
      <c r="C1102" t="s">
        <v>4</v>
      </c>
      <c r="D1102" t="s">
        <v>4</v>
      </c>
      <c r="E1102" s="3" t="s">
        <v>127</v>
      </c>
      <c r="F1102" s="1" t="str">
        <f>HYPERLINK("https://strategicplanning.horsham.gov.uk/Regulation_19_Local_Plan/showUserAnswers?qid=9331459&amp;voteID=1192229", "View Response")</f>
        <v>View Response</v>
      </c>
    </row>
    <row r="1103" spans="1:6" x14ac:dyDescent="0.35">
      <c r="A1103">
        <v>1192230</v>
      </c>
      <c r="B1103" t="s">
        <v>2570</v>
      </c>
      <c r="D1103" t="s">
        <v>4</v>
      </c>
      <c r="E1103" s="3" t="s">
        <v>4</v>
      </c>
      <c r="F1103" s="1" t="str">
        <f>HYPERLINK("https://strategicplanning.horsham.gov.uk/Regulation_19_Local_Plan/showUserAnswers?qid=9331459&amp;voteID=1192230", "View Response")</f>
        <v>View Response</v>
      </c>
    </row>
    <row r="1104" spans="1:6" x14ac:dyDescent="0.35">
      <c r="A1104">
        <v>1192231</v>
      </c>
      <c r="B1104" t="s">
        <v>2572</v>
      </c>
      <c r="C1104" t="s">
        <v>4</v>
      </c>
      <c r="D1104" t="s">
        <v>4</v>
      </c>
      <c r="E1104" s="3" t="s">
        <v>127</v>
      </c>
      <c r="F1104" s="1" t="str">
        <f>HYPERLINK("https://strategicplanning.horsham.gov.uk/Regulation_19_Local_Plan/showUserAnswers?qid=9331459&amp;voteID=1192231", "View Response")</f>
        <v>View Response</v>
      </c>
    </row>
    <row r="1105" spans="1:6" x14ac:dyDescent="0.35">
      <c r="A1105">
        <v>1192232</v>
      </c>
      <c r="B1105" t="s">
        <v>2570</v>
      </c>
      <c r="D1105" t="s">
        <v>4</v>
      </c>
      <c r="E1105" s="3" t="s">
        <v>4</v>
      </c>
      <c r="F1105" s="1" t="str">
        <f>HYPERLINK("https://strategicplanning.horsham.gov.uk/Regulation_19_Local_Plan/showUserAnswers?qid=9331459&amp;voteID=1192232", "View Response")</f>
        <v>View Response</v>
      </c>
    </row>
    <row r="1106" spans="1:6" x14ac:dyDescent="0.35">
      <c r="A1106">
        <v>1192234</v>
      </c>
      <c r="B1106" t="s">
        <v>2570</v>
      </c>
      <c r="D1106" t="s">
        <v>4</v>
      </c>
      <c r="E1106" s="3" t="s">
        <v>4</v>
      </c>
      <c r="F1106" s="1" t="str">
        <f>HYPERLINK("https://strategicplanning.horsham.gov.uk/Regulation_19_Local_Plan/showUserAnswers?qid=9331459&amp;voteID=1192234", "View Response")</f>
        <v>View Response</v>
      </c>
    </row>
    <row r="1107" spans="1:6" x14ac:dyDescent="0.35">
      <c r="A1107">
        <v>1192235</v>
      </c>
      <c r="B1107" t="s">
        <v>2575</v>
      </c>
      <c r="C1107" t="s">
        <v>4</v>
      </c>
      <c r="D1107" t="s">
        <v>4</v>
      </c>
      <c r="E1107" s="3" t="s">
        <v>4</v>
      </c>
      <c r="F1107" s="1" t="str">
        <f>HYPERLINK("https://strategicplanning.horsham.gov.uk/Regulation_19_Local_Plan/showUserAnswers?qid=9331459&amp;voteID=1192235", "View Response")</f>
        <v>View Response</v>
      </c>
    </row>
    <row r="1108" spans="1:6" x14ac:dyDescent="0.35">
      <c r="A1108">
        <v>1192236</v>
      </c>
      <c r="B1108" t="s">
        <v>2576</v>
      </c>
      <c r="C1108" t="s">
        <v>4</v>
      </c>
      <c r="D1108" t="s">
        <v>4</v>
      </c>
      <c r="E1108" s="3" t="s">
        <v>4</v>
      </c>
      <c r="F1108" s="1" t="str">
        <f>HYPERLINK("https://strategicplanning.horsham.gov.uk/Regulation_19_Local_Plan/showUserAnswers?qid=9331459&amp;voteID=1192236", "View Response")</f>
        <v>View Response</v>
      </c>
    </row>
    <row r="1109" spans="1:6" x14ac:dyDescent="0.35">
      <c r="A1109">
        <v>1192237</v>
      </c>
      <c r="B1109" t="s">
        <v>2577</v>
      </c>
      <c r="C1109" t="s">
        <v>1201</v>
      </c>
      <c r="D1109" t="s">
        <v>4</v>
      </c>
      <c r="E1109" s="3" t="s">
        <v>4</v>
      </c>
      <c r="F1109" s="1" t="str">
        <f>HYPERLINK("https://strategicplanning.horsham.gov.uk/Regulation_19_Local_Plan/showUserAnswers?qid=9331459&amp;voteID=1192237", "View Response")</f>
        <v>View Response</v>
      </c>
    </row>
    <row r="1110" spans="1:6" x14ac:dyDescent="0.35">
      <c r="A1110">
        <v>1192241</v>
      </c>
      <c r="B1110" t="s">
        <v>2576</v>
      </c>
      <c r="C1110" t="s">
        <v>4</v>
      </c>
      <c r="D1110" t="s">
        <v>4</v>
      </c>
      <c r="E1110" s="3" t="s">
        <v>4</v>
      </c>
      <c r="F1110" s="1" t="str">
        <f>HYPERLINK("https://strategicplanning.horsham.gov.uk/Regulation_19_Local_Plan/showUserAnswers?qid=9331459&amp;voteID=1192241", "View Response")</f>
        <v>View Response</v>
      </c>
    </row>
    <row r="1111" spans="1:6" x14ac:dyDescent="0.35">
      <c r="A1111">
        <v>1192242</v>
      </c>
      <c r="B1111" t="s">
        <v>2413</v>
      </c>
      <c r="C1111" t="s">
        <v>821</v>
      </c>
      <c r="D1111" t="s">
        <v>4</v>
      </c>
      <c r="E1111" s="3" t="s">
        <v>127</v>
      </c>
      <c r="F1111" s="1" t="str">
        <f>HYPERLINK("https://strategicplanning.horsham.gov.uk/Regulation_19_Local_Plan/showUserAnswers?qid=9331459&amp;voteID=1192242", "View Response")</f>
        <v>View Response</v>
      </c>
    </row>
    <row r="1112" spans="1:6" x14ac:dyDescent="0.35">
      <c r="A1112">
        <v>1192246</v>
      </c>
      <c r="B1112" t="s">
        <v>2578</v>
      </c>
      <c r="C1112" t="s">
        <v>4</v>
      </c>
      <c r="D1112" t="s">
        <v>4</v>
      </c>
      <c r="E1112" s="3" t="s">
        <v>4</v>
      </c>
      <c r="F1112" s="1" t="str">
        <f>HYPERLINK("https://strategicplanning.horsham.gov.uk/Regulation_19_Local_Plan/showUserAnswers?qid=9331459&amp;voteID=1192246", "View Response")</f>
        <v>View Response</v>
      </c>
    </row>
    <row r="1113" spans="1:6" x14ac:dyDescent="0.35">
      <c r="A1113">
        <v>1192249</v>
      </c>
      <c r="B1113" t="s">
        <v>2576</v>
      </c>
      <c r="C1113" t="s">
        <v>4</v>
      </c>
      <c r="D1113" t="s">
        <v>4</v>
      </c>
      <c r="E1113" s="3" t="s">
        <v>4</v>
      </c>
      <c r="F1113" s="1" t="str">
        <f>HYPERLINK("https://strategicplanning.horsham.gov.uk/Regulation_19_Local_Plan/showUserAnswers?qid=9331459&amp;voteID=1192249", "View Response")</f>
        <v>View Response</v>
      </c>
    </row>
    <row r="1114" spans="1:6" x14ac:dyDescent="0.35">
      <c r="A1114">
        <v>1192253</v>
      </c>
      <c r="B1114" t="s">
        <v>2579</v>
      </c>
      <c r="C1114" t="s">
        <v>1207</v>
      </c>
      <c r="D1114" t="s">
        <v>4</v>
      </c>
      <c r="E1114" s="3" t="s">
        <v>4</v>
      </c>
      <c r="F1114" s="1" t="str">
        <f>HYPERLINK("https://strategicplanning.horsham.gov.uk/Regulation_19_Local_Plan/showUserAnswers?qid=9331459&amp;voteID=1192253", "View Response")</f>
        <v>View Response</v>
      </c>
    </row>
    <row r="1115" spans="1:6" x14ac:dyDescent="0.35">
      <c r="A1115">
        <v>1192254</v>
      </c>
      <c r="B1115" t="s">
        <v>2580</v>
      </c>
      <c r="C1115" t="s">
        <v>4</v>
      </c>
      <c r="D1115" t="s">
        <v>4</v>
      </c>
      <c r="E1115" s="3" t="s">
        <v>127</v>
      </c>
      <c r="F1115" s="1" t="str">
        <f>HYPERLINK("https://strategicplanning.horsham.gov.uk/Regulation_19_Local_Plan/showUserAnswers?qid=9331459&amp;voteID=1192254", "View Response")</f>
        <v>View Response</v>
      </c>
    </row>
    <row r="1116" spans="1:6" x14ac:dyDescent="0.35">
      <c r="A1116">
        <v>1192255</v>
      </c>
      <c r="B1116" t="s">
        <v>2581</v>
      </c>
      <c r="C1116" t="s">
        <v>4</v>
      </c>
      <c r="D1116" t="s">
        <v>1210</v>
      </c>
      <c r="E1116" s="3" t="s">
        <v>127</v>
      </c>
      <c r="F1116" s="1" t="str">
        <f>HYPERLINK("https://strategicplanning.horsham.gov.uk/Regulation_19_Local_Plan/showUserAnswers?qid=9331459&amp;voteID=1192255", "View Response")</f>
        <v>View Response</v>
      </c>
    </row>
    <row r="1117" spans="1:6" x14ac:dyDescent="0.35">
      <c r="A1117">
        <v>1192256</v>
      </c>
      <c r="B1117" t="s">
        <v>2582</v>
      </c>
      <c r="C1117" t="s">
        <v>4</v>
      </c>
      <c r="D1117" t="s">
        <v>4</v>
      </c>
      <c r="E1117" s="3" t="s">
        <v>4</v>
      </c>
      <c r="F1117" s="1" t="str">
        <f>HYPERLINK("https://strategicplanning.horsham.gov.uk/Regulation_19_Local_Plan/showUserAnswers?qid=9331459&amp;voteID=1192256", "View Response")</f>
        <v>View Response</v>
      </c>
    </row>
    <row r="1118" spans="1:6" x14ac:dyDescent="0.35">
      <c r="A1118">
        <v>1192259</v>
      </c>
      <c r="B1118" t="s">
        <v>2583</v>
      </c>
      <c r="C1118" t="s">
        <v>4</v>
      </c>
      <c r="D1118" t="s">
        <v>4</v>
      </c>
      <c r="E1118" s="3" t="s">
        <v>127</v>
      </c>
      <c r="F1118" s="1" t="str">
        <f>HYPERLINK("https://strategicplanning.horsham.gov.uk/Regulation_19_Local_Plan/showUserAnswers?qid=9331459&amp;voteID=1192259", "View Response")</f>
        <v>View Response</v>
      </c>
    </row>
    <row r="1119" spans="1:6" x14ac:dyDescent="0.35">
      <c r="A1119">
        <v>1192260</v>
      </c>
      <c r="B1119" t="s">
        <v>2576</v>
      </c>
      <c r="C1119" t="s">
        <v>4</v>
      </c>
      <c r="D1119" t="s">
        <v>4</v>
      </c>
      <c r="E1119" s="3" t="s">
        <v>4</v>
      </c>
      <c r="F1119" s="1" t="str">
        <f>HYPERLINK("https://strategicplanning.horsham.gov.uk/Regulation_19_Local_Plan/showUserAnswers?qid=9331459&amp;voteID=1192260", "View Response")</f>
        <v>View Response</v>
      </c>
    </row>
    <row r="1120" spans="1:6" x14ac:dyDescent="0.35">
      <c r="A1120">
        <v>1192262</v>
      </c>
      <c r="B1120" t="s">
        <v>2584</v>
      </c>
      <c r="C1120" t="s">
        <v>4</v>
      </c>
      <c r="D1120" t="s">
        <v>4</v>
      </c>
      <c r="E1120" s="3" t="s">
        <v>4</v>
      </c>
      <c r="F1120" s="1" t="str">
        <f>HYPERLINK("https://strategicplanning.horsham.gov.uk/Regulation_19_Local_Plan/showUserAnswers?qid=9331459&amp;voteID=1192262", "View Response")</f>
        <v>View Response</v>
      </c>
    </row>
    <row r="1121" spans="1:6" x14ac:dyDescent="0.35">
      <c r="A1121">
        <v>1192264</v>
      </c>
      <c r="B1121" t="s">
        <v>2576</v>
      </c>
      <c r="C1121" t="s">
        <v>4</v>
      </c>
      <c r="D1121" t="s">
        <v>4</v>
      </c>
      <c r="E1121" s="3" t="s">
        <v>4</v>
      </c>
      <c r="F1121" s="1" t="str">
        <f>HYPERLINK("https://strategicplanning.horsham.gov.uk/Regulation_19_Local_Plan/showUserAnswers?qid=9331459&amp;voteID=1192264", "View Response")</f>
        <v>View Response</v>
      </c>
    </row>
    <row r="1122" spans="1:6" x14ac:dyDescent="0.35">
      <c r="A1122">
        <v>1192266</v>
      </c>
      <c r="B1122" t="s">
        <v>2585</v>
      </c>
      <c r="C1122" t="s">
        <v>4</v>
      </c>
      <c r="D1122" t="s">
        <v>1217</v>
      </c>
      <c r="E1122" s="3" t="s">
        <v>127</v>
      </c>
      <c r="F1122" s="1" t="str">
        <f>HYPERLINK("https://strategicplanning.horsham.gov.uk/Regulation_19_Local_Plan/showUserAnswers?qid=9331459&amp;voteID=1192266", "View Response")</f>
        <v>View Response</v>
      </c>
    </row>
    <row r="1123" spans="1:6" x14ac:dyDescent="0.35">
      <c r="A1123">
        <v>1192267</v>
      </c>
      <c r="B1123" t="s">
        <v>2585</v>
      </c>
      <c r="C1123" t="s">
        <v>4</v>
      </c>
      <c r="D1123" t="s">
        <v>1217</v>
      </c>
      <c r="E1123" s="3" t="s">
        <v>127</v>
      </c>
      <c r="F1123" s="1" t="str">
        <f>HYPERLINK("https://strategicplanning.horsham.gov.uk/Regulation_19_Local_Plan/showUserAnswers?qid=9331459&amp;voteID=1192267", "View Response")</f>
        <v>View Response</v>
      </c>
    </row>
    <row r="1124" spans="1:6" x14ac:dyDescent="0.35">
      <c r="A1124">
        <v>1192269</v>
      </c>
      <c r="B1124" t="s">
        <v>2413</v>
      </c>
      <c r="C1124" t="s">
        <v>821</v>
      </c>
      <c r="D1124" t="s">
        <v>4</v>
      </c>
      <c r="E1124" s="3" t="s">
        <v>127</v>
      </c>
      <c r="F1124" s="1" t="str">
        <f>HYPERLINK("https://strategicplanning.horsham.gov.uk/Regulation_19_Local_Plan/showUserAnswers?qid=9331459&amp;voteID=1192269", "View Response")</f>
        <v>View Response</v>
      </c>
    </row>
    <row r="1125" spans="1:6" x14ac:dyDescent="0.35">
      <c r="A1125">
        <v>1192270</v>
      </c>
      <c r="B1125" t="s">
        <v>2586</v>
      </c>
      <c r="C1125" t="s">
        <v>601</v>
      </c>
      <c r="D1125" t="s">
        <v>4</v>
      </c>
      <c r="E1125" s="3" t="s">
        <v>127</v>
      </c>
      <c r="F1125" s="1" t="str">
        <f>HYPERLINK("https://strategicplanning.horsham.gov.uk/Regulation_19_Local_Plan/showUserAnswers?qid=9331459&amp;voteID=1192270", "View Response")</f>
        <v>View Response</v>
      </c>
    </row>
    <row r="1126" spans="1:6" x14ac:dyDescent="0.35">
      <c r="A1126">
        <v>1192271</v>
      </c>
      <c r="B1126" t="s">
        <v>2587</v>
      </c>
      <c r="C1126" t="s">
        <v>4</v>
      </c>
      <c r="D1126" t="s">
        <v>4</v>
      </c>
      <c r="E1126" s="3" t="s">
        <v>127</v>
      </c>
      <c r="F1126" s="1" t="str">
        <f>HYPERLINK("https://strategicplanning.horsham.gov.uk/Regulation_19_Local_Plan/showUserAnswers?qid=9331459&amp;voteID=1192271", "View Response")</f>
        <v>View Response</v>
      </c>
    </row>
    <row r="1127" spans="1:6" x14ac:dyDescent="0.35">
      <c r="A1127">
        <v>1192273</v>
      </c>
      <c r="B1127" t="s">
        <v>2588</v>
      </c>
      <c r="C1127" t="s">
        <v>1223</v>
      </c>
      <c r="D1127" t="s">
        <v>4</v>
      </c>
      <c r="E1127" s="3" t="s">
        <v>4</v>
      </c>
      <c r="F1127" s="1" t="str">
        <f>HYPERLINK("https://strategicplanning.horsham.gov.uk/Regulation_19_Local_Plan/showUserAnswers?qid=9331459&amp;voteID=1192273", "View Response")</f>
        <v>View Response</v>
      </c>
    </row>
    <row r="1128" spans="1:6" x14ac:dyDescent="0.35">
      <c r="A1128">
        <v>1192274</v>
      </c>
      <c r="B1128" t="s">
        <v>2584</v>
      </c>
      <c r="C1128" t="s">
        <v>4</v>
      </c>
      <c r="D1128" t="s">
        <v>4</v>
      </c>
      <c r="E1128" s="3" t="s">
        <v>4</v>
      </c>
      <c r="F1128" s="1" t="str">
        <f>HYPERLINK("https://strategicplanning.horsham.gov.uk/Regulation_19_Local_Plan/showUserAnswers?qid=9331459&amp;voteID=1192274", "View Response")</f>
        <v>View Response</v>
      </c>
    </row>
    <row r="1129" spans="1:6" x14ac:dyDescent="0.35">
      <c r="A1129">
        <v>1192276</v>
      </c>
      <c r="B1129" t="s">
        <v>2576</v>
      </c>
      <c r="C1129" t="s">
        <v>4</v>
      </c>
      <c r="D1129" t="s">
        <v>4</v>
      </c>
      <c r="E1129" s="3" t="s">
        <v>4</v>
      </c>
      <c r="F1129" s="1" t="str">
        <f>HYPERLINK("https://strategicplanning.horsham.gov.uk/Regulation_19_Local_Plan/showUserAnswers?qid=9331459&amp;voteID=1192276", "View Response")</f>
        <v>View Response</v>
      </c>
    </row>
    <row r="1130" spans="1:6" x14ac:dyDescent="0.35">
      <c r="A1130">
        <v>1192278</v>
      </c>
      <c r="B1130" t="s">
        <v>2589</v>
      </c>
      <c r="C1130" t="s">
        <v>4</v>
      </c>
      <c r="D1130" t="s">
        <v>4</v>
      </c>
      <c r="E1130" s="3" t="s">
        <v>4</v>
      </c>
      <c r="F1130" s="1" t="str">
        <f>HYPERLINK("https://strategicplanning.horsham.gov.uk/Regulation_19_Local_Plan/showUserAnswers?qid=9331459&amp;voteID=1192278", "View Response")</f>
        <v>View Response</v>
      </c>
    </row>
    <row r="1131" spans="1:6" x14ac:dyDescent="0.35">
      <c r="A1131">
        <v>1192279</v>
      </c>
      <c r="B1131" t="s">
        <v>2590</v>
      </c>
      <c r="C1131" t="s">
        <v>4</v>
      </c>
      <c r="D1131" t="s">
        <v>4</v>
      </c>
      <c r="E1131" s="3" t="s">
        <v>4</v>
      </c>
      <c r="F1131" s="1" t="str">
        <f>HYPERLINK("https://strategicplanning.horsham.gov.uk/Regulation_19_Local_Plan/showUserAnswers?qid=9331459&amp;voteID=1192279", "View Response")</f>
        <v>View Response</v>
      </c>
    </row>
    <row r="1132" spans="1:6" x14ac:dyDescent="0.35">
      <c r="A1132">
        <v>1192280</v>
      </c>
      <c r="B1132" t="s">
        <v>2589</v>
      </c>
      <c r="C1132" t="s">
        <v>4</v>
      </c>
      <c r="D1132" t="s">
        <v>4</v>
      </c>
      <c r="E1132" s="3" t="s">
        <v>4</v>
      </c>
      <c r="F1132" s="1" t="str">
        <f>HYPERLINK("https://strategicplanning.horsham.gov.uk/Regulation_19_Local_Plan/showUserAnswers?qid=9331459&amp;voteID=1192280", "View Response")</f>
        <v>View Response</v>
      </c>
    </row>
    <row r="1133" spans="1:6" x14ac:dyDescent="0.35">
      <c r="A1133">
        <v>1192282</v>
      </c>
      <c r="B1133" t="s">
        <v>2589</v>
      </c>
      <c r="C1133" t="s">
        <v>4</v>
      </c>
      <c r="D1133" t="s">
        <v>4</v>
      </c>
      <c r="E1133" s="3" t="s">
        <v>4</v>
      </c>
      <c r="F1133" s="1" t="str">
        <f>HYPERLINK("https://strategicplanning.horsham.gov.uk/Regulation_19_Local_Plan/showUserAnswers?qid=9331459&amp;voteID=1192282", "View Response")</f>
        <v>View Response</v>
      </c>
    </row>
    <row r="1134" spans="1:6" x14ac:dyDescent="0.35">
      <c r="A1134">
        <v>1192283</v>
      </c>
      <c r="B1134" t="s">
        <v>2464</v>
      </c>
      <c r="C1134" t="s">
        <v>4</v>
      </c>
      <c r="D1134" t="s">
        <v>4</v>
      </c>
      <c r="E1134" s="3" t="s">
        <v>4</v>
      </c>
      <c r="F1134" s="1" t="str">
        <f>HYPERLINK("https://strategicplanning.horsham.gov.uk/Regulation_19_Local_Plan/showUserAnswers?qid=9331459&amp;voteID=1192283", "View Response")</f>
        <v>View Response</v>
      </c>
    </row>
    <row r="1135" spans="1:6" x14ac:dyDescent="0.35">
      <c r="A1135">
        <v>1192284</v>
      </c>
      <c r="B1135" t="s">
        <v>2591</v>
      </c>
      <c r="C1135" t="s">
        <v>1232</v>
      </c>
      <c r="D1135" t="s">
        <v>1233</v>
      </c>
      <c r="E1135" s="3" t="s">
        <v>127</v>
      </c>
      <c r="F1135" s="1" t="str">
        <f>HYPERLINK("https://strategicplanning.horsham.gov.uk/Regulation_19_Local_Plan/showUserAnswers?qid=9331459&amp;voteID=1192284", "View Response")</f>
        <v>View Response</v>
      </c>
    </row>
    <row r="1136" spans="1:6" x14ac:dyDescent="0.35">
      <c r="A1136">
        <v>1192285</v>
      </c>
      <c r="B1136" t="s">
        <v>2589</v>
      </c>
      <c r="C1136" t="s">
        <v>4</v>
      </c>
      <c r="D1136" t="s">
        <v>4</v>
      </c>
      <c r="E1136" s="3" t="s">
        <v>4</v>
      </c>
      <c r="F1136" s="1" t="str">
        <f>HYPERLINK("https://strategicplanning.horsham.gov.uk/Regulation_19_Local_Plan/showUserAnswers?qid=9331459&amp;voteID=1192285", "View Response")</f>
        <v>View Response</v>
      </c>
    </row>
    <row r="1137" spans="1:6" x14ac:dyDescent="0.35">
      <c r="A1137">
        <v>1192286</v>
      </c>
      <c r="B1137" t="s">
        <v>2584</v>
      </c>
      <c r="C1137" t="s">
        <v>4</v>
      </c>
      <c r="D1137" t="s">
        <v>4</v>
      </c>
      <c r="E1137" s="3" t="s">
        <v>4</v>
      </c>
      <c r="F1137" s="1" t="str">
        <f>HYPERLINK("https://strategicplanning.horsham.gov.uk/Regulation_19_Local_Plan/showUserAnswers?qid=9331459&amp;voteID=1192286", "View Response")</f>
        <v>View Response</v>
      </c>
    </row>
    <row r="1138" spans="1:6" x14ac:dyDescent="0.35">
      <c r="A1138">
        <v>1192288</v>
      </c>
      <c r="B1138" t="s">
        <v>2589</v>
      </c>
      <c r="C1138" t="s">
        <v>4</v>
      </c>
      <c r="D1138" t="s">
        <v>4</v>
      </c>
      <c r="E1138" s="3" t="s">
        <v>4</v>
      </c>
      <c r="F1138" s="1" t="str">
        <f>HYPERLINK("https://strategicplanning.horsham.gov.uk/Regulation_19_Local_Plan/showUserAnswers?qid=9331459&amp;voteID=1192288", "View Response")</f>
        <v>View Response</v>
      </c>
    </row>
    <row r="1139" spans="1:6" x14ac:dyDescent="0.35">
      <c r="A1139">
        <v>1192289</v>
      </c>
      <c r="B1139" t="s">
        <v>2589</v>
      </c>
      <c r="C1139" t="s">
        <v>4</v>
      </c>
      <c r="D1139" t="s">
        <v>4</v>
      </c>
      <c r="E1139" s="3" t="s">
        <v>4</v>
      </c>
      <c r="F1139" s="1" t="str">
        <f>HYPERLINK("https://strategicplanning.horsham.gov.uk/Regulation_19_Local_Plan/showUserAnswers?qid=9331459&amp;voteID=1192289", "View Response")</f>
        <v>View Response</v>
      </c>
    </row>
    <row r="1140" spans="1:6" x14ac:dyDescent="0.35">
      <c r="A1140">
        <v>1192291</v>
      </c>
      <c r="B1140" t="s">
        <v>2592</v>
      </c>
      <c r="C1140" t="s">
        <v>4</v>
      </c>
      <c r="D1140" t="s">
        <v>4</v>
      </c>
      <c r="E1140" s="3" t="s">
        <v>4</v>
      </c>
      <c r="F1140" s="1" t="str">
        <f>HYPERLINK("https://strategicplanning.horsham.gov.uk/Regulation_19_Local_Plan/showUserAnswers?qid=9331459&amp;voteID=1192291", "View Response")</f>
        <v>View Response</v>
      </c>
    </row>
    <row r="1141" spans="1:6" x14ac:dyDescent="0.35">
      <c r="A1141">
        <v>1192293</v>
      </c>
      <c r="B1141" t="s">
        <v>2593</v>
      </c>
      <c r="C1141" t="s">
        <v>1240</v>
      </c>
      <c r="D1141" t="s">
        <v>4</v>
      </c>
      <c r="E1141" s="3" t="s">
        <v>127</v>
      </c>
      <c r="F1141" s="1" t="str">
        <f>HYPERLINK("https://strategicplanning.horsham.gov.uk/Regulation_19_Local_Plan/showUserAnswers?qid=9331459&amp;voteID=1192293", "View Response")</f>
        <v>View Response</v>
      </c>
    </row>
    <row r="1142" spans="1:6" x14ac:dyDescent="0.35">
      <c r="A1142">
        <v>1192294</v>
      </c>
      <c r="B1142" t="s">
        <v>2594</v>
      </c>
      <c r="C1142" t="s">
        <v>4</v>
      </c>
      <c r="D1142" t="s">
        <v>4</v>
      </c>
      <c r="E1142" s="3" t="s">
        <v>127</v>
      </c>
      <c r="F1142" s="1" t="str">
        <f>HYPERLINK("https://strategicplanning.horsham.gov.uk/Regulation_19_Local_Plan/showUserAnswers?qid=9331459&amp;voteID=1192294", "View Response")</f>
        <v>View Response</v>
      </c>
    </row>
    <row r="1143" spans="1:6" x14ac:dyDescent="0.35">
      <c r="A1143">
        <v>1192295</v>
      </c>
      <c r="B1143" t="s">
        <v>2595</v>
      </c>
      <c r="C1143" t="s">
        <v>1232</v>
      </c>
      <c r="D1143" t="s">
        <v>1233</v>
      </c>
      <c r="E1143" s="3" t="s">
        <v>127</v>
      </c>
      <c r="F1143" s="1" t="str">
        <f>HYPERLINK("https://strategicplanning.horsham.gov.uk/Regulation_19_Local_Plan/showUserAnswers?qid=9331459&amp;voteID=1192295", "View Response")</f>
        <v>View Response</v>
      </c>
    </row>
    <row r="1144" spans="1:6" x14ac:dyDescent="0.35">
      <c r="A1144">
        <v>1192296</v>
      </c>
      <c r="B1144" t="s">
        <v>2596</v>
      </c>
      <c r="C1144" t="s">
        <v>4</v>
      </c>
      <c r="D1144" t="s">
        <v>4</v>
      </c>
      <c r="E1144" s="3" t="s">
        <v>4</v>
      </c>
      <c r="F1144" s="1" t="str">
        <f>HYPERLINK("https://strategicplanning.horsham.gov.uk/Regulation_19_Local_Plan/showUserAnswers?qid=9331459&amp;voteID=1192296", "View Response")</f>
        <v>View Response</v>
      </c>
    </row>
    <row r="1145" spans="1:6" x14ac:dyDescent="0.35">
      <c r="A1145">
        <v>1192297</v>
      </c>
      <c r="B1145" t="s">
        <v>2597</v>
      </c>
      <c r="C1145" t="s">
        <v>1232</v>
      </c>
      <c r="D1145" t="s">
        <v>1233</v>
      </c>
      <c r="E1145" s="3" t="s">
        <v>127</v>
      </c>
      <c r="F1145" s="1" t="str">
        <f>HYPERLINK("https://strategicplanning.horsham.gov.uk/Regulation_19_Local_Plan/showUserAnswers?qid=9331459&amp;voteID=1192297", "View Response")</f>
        <v>View Response</v>
      </c>
    </row>
    <row r="1146" spans="1:6" x14ac:dyDescent="0.35">
      <c r="A1146">
        <v>1192298</v>
      </c>
      <c r="B1146" t="s">
        <v>2598</v>
      </c>
      <c r="D1146" t="s">
        <v>4</v>
      </c>
      <c r="E1146" s="3" t="s">
        <v>4</v>
      </c>
      <c r="F1146" s="1" t="str">
        <f>HYPERLINK("https://strategicplanning.horsham.gov.uk/Regulation_19_Local_Plan/showUserAnswers?qid=9331459&amp;voteID=1192298", "View Response")</f>
        <v>View Response</v>
      </c>
    </row>
    <row r="1147" spans="1:6" x14ac:dyDescent="0.35">
      <c r="A1147">
        <v>1192299</v>
      </c>
      <c r="B1147" t="s">
        <v>2599</v>
      </c>
      <c r="C1147" t="s">
        <v>1232</v>
      </c>
      <c r="D1147" t="s">
        <v>1233</v>
      </c>
      <c r="E1147" s="3" t="s">
        <v>127</v>
      </c>
      <c r="F1147" s="1" t="str">
        <f>HYPERLINK("https://strategicplanning.horsham.gov.uk/Regulation_19_Local_Plan/showUserAnswers?qid=9331459&amp;voteID=1192299", "View Response")</f>
        <v>View Response</v>
      </c>
    </row>
    <row r="1148" spans="1:6" x14ac:dyDescent="0.35">
      <c r="A1148">
        <v>1192300</v>
      </c>
      <c r="B1148" t="s">
        <v>2600</v>
      </c>
      <c r="C1148" t="s">
        <v>1248</v>
      </c>
      <c r="D1148" t="s">
        <v>4</v>
      </c>
      <c r="E1148" s="3" t="s">
        <v>127</v>
      </c>
      <c r="F1148" s="1" t="str">
        <f>HYPERLINK("https://strategicplanning.horsham.gov.uk/Regulation_19_Local_Plan/showUserAnswers?qid=9331459&amp;voteID=1192300", "View Response")</f>
        <v>View Response</v>
      </c>
    </row>
    <row r="1149" spans="1:6" x14ac:dyDescent="0.35">
      <c r="A1149">
        <v>1192302</v>
      </c>
      <c r="B1149" t="s">
        <v>2601</v>
      </c>
      <c r="C1149" t="s">
        <v>200</v>
      </c>
      <c r="D1149" t="s">
        <v>4</v>
      </c>
      <c r="E1149" s="3" t="s">
        <v>4</v>
      </c>
      <c r="F1149" s="1" t="str">
        <f>HYPERLINK("https://strategicplanning.horsham.gov.uk/Regulation_19_Local_Plan/showUserAnswers?qid=9331459&amp;voteID=1192302", "View Response")</f>
        <v>View Response</v>
      </c>
    </row>
    <row r="1150" spans="1:6" x14ac:dyDescent="0.35">
      <c r="A1150">
        <v>1192303</v>
      </c>
      <c r="B1150" t="s">
        <v>2602</v>
      </c>
      <c r="C1150" t="s">
        <v>1251</v>
      </c>
      <c r="D1150" t="s">
        <v>4</v>
      </c>
      <c r="E1150" s="3" t="s">
        <v>4</v>
      </c>
      <c r="F1150" s="1" t="str">
        <f>HYPERLINK("https://strategicplanning.horsham.gov.uk/Regulation_19_Local_Plan/showUserAnswers?qid=9331459&amp;voteID=1192303", "View Response")</f>
        <v>View Response</v>
      </c>
    </row>
    <row r="1151" spans="1:6" x14ac:dyDescent="0.35">
      <c r="A1151">
        <v>1192305</v>
      </c>
      <c r="B1151" t="s">
        <v>2603</v>
      </c>
      <c r="C1151" t="s">
        <v>4</v>
      </c>
      <c r="D1151" t="s">
        <v>4</v>
      </c>
      <c r="E1151" s="3" t="s">
        <v>127</v>
      </c>
      <c r="F1151" s="1" t="str">
        <f>HYPERLINK("https://strategicplanning.horsham.gov.uk/Regulation_19_Local_Plan/showUserAnswers?qid=9331459&amp;voteID=1192305", "View Response")</f>
        <v>View Response</v>
      </c>
    </row>
    <row r="1152" spans="1:6" x14ac:dyDescent="0.35">
      <c r="A1152">
        <v>1192306</v>
      </c>
      <c r="B1152" t="s">
        <v>2584</v>
      </c>
      <c r="C1152" t="s">
        <v>4</v>
      </c>
      <c r="D1152" t="s">
        <v>4</v>
      </c>
      <c r="E1152" s="3" t="s">
        <v>4</v>
      </c>
      <c r="F1152" s="1" t="str">
        <f>HYPERLINK("https://strategicplanning.horsham.gov.uk/Regulation_19_Local_Plan/showUserAnswers?qid=9331459&amp;voteID=1192306", "View Response")</f>
        <v>View Response</v>
      </c>
    </row>
    <row r="1153" spans="1:6" x14ac:dyDescent="0.35">
      <c r="A1153">
        <v>1192308</v>
      </c>
      <c r="B1153" t="s">
        <v>2604</v>
      </c>
      <c r="C1153" t="s">
        <v>4</v>
      </c>
      <c r="D1153" t="s">
        <v>4</v>
      </c>
      <c r="E1153" s="3" t="s">
        <v>4</v>
      </c>
      <c r="F1153" s="1" t="str">
        <f>HYPERLINK("https://strategicplanning.horsham.gov.uk/Regulation_19_Local_Plan/showUserAnswers?qid=9331459&amp;voteID=1192308", "View Response")</f>
        <v>View Response</v>
      </c>
    </row>
    <row r="1154" spans="1:6" x14ac:dyDescent="0.35">
      <c r="A1154">
        <v>1192309</v>
      </c>
      <c r="B1154" t="s">
        <v>2605</v>
      </c>
      <c r="C1154" t="s">
        <v>4</v>
      </c>
      <c r="D1154" t="s">
        <v>4</v>
      </c>
      <c r="E1154" s="3" t="s">
        <v>4</v>
      </c>
      <c r="F1154" s="1" t="str">
        <f>HYPERLINK("https://strategicplanning.horsham.gov.uk/Regulation_19_Local_Plan/showUserAnswers?qid=9331459&amp;voteID=1192309", "View Response")</f>
        <v>View Response</v>
      </c>
    </row>
    <row r="1155" spans="1:6" x14ac:dyDescent="0.35">
      <c r="A1155">
        <v>1192311</v>
      </c>
      <c r="B1155" t="s">
        <v>2606</v>
      </c>
      <c r="C1155" t="s">
        <v>4</v>
      </c>
      <c r="D1155" t="s">
        <v>4</v>
      </c>
      <c r="E1155" s="3" t="s">
        <v>4</v>
      </c>
      <c r="F1155" s="1" t="str">
        <f>HYPERLINK("https://strategicplanning.horsham.gov.uk/Regulation_19_Local_Plan/showUserAnswers?qid=9331459&amp;voteID=1192311", "View Response")</f>
        <v>View Response</v>
      </c>
    </row>
    <row r="1156" spans="1:6" x14ac:dyDescent="0.35">
      <c r="A1156">
        <v>1192312</v>
      </c>
      <c r="B1156" t="s">
        <v>2607</v>
      </c>
      <c r="C1156" t="s">
        <v>4</v>
      </c>
      <c r="D1156" t="s">
        <v>4</v>
      </c>
      <c r="E1156" s="3" t="s">
        <v>4</v>
      </c>
      <c r="F1156" s="1" t="str">
        <f>HYPERLINK("https://strategicplanning.horsham.gov.uk/Regulation_19_Local_Plan/showUserAnswers?qid=9331459&amp;voteID=1192312", "View Response")</f>
        <v>View Response</v>
      </c>
    </row>
    <row r="1157" spans="1:6" x14ac:dyDescent="0.35">
      <c r="A1157">
        <v>1192315</v>
      </c>
      <c r="B1157" t="s">
        <v>2584</v>
      </c>
      <c r="C1157" t="s">
        <v>4</v>
      </c>
      <c r="D1157" t="s">
        <v>4</v>
      </c>
      <c r="E1157" s="3" t="s">
        <v>4</v>
      </c>
      <c r="F1157" s="1" t="str">
        <f>HYPERLINK("https://strategicplanning.horsham.gov.uk/Regulation_19_Local_Plan/showUserAnswers?qid=9331459&amp;voteID=1192315", "View Response")</f>
        <v>View Response</v>
      </c>
    </row>
    <row r="1158" spans="1:6" x14ac:dyDescent="0.35">
      <c r="A1158">
        <v>1192316</v>
      </c>
      <c r="B1158" t="s">
        <v>2588</v>
      </c>
      <c r="C1158" t="s">
        <v>1223</v>
      </c>
      <c r="D1158" t="s">
        <v>4</v>
      </c>
      <c r="E1158" s="3" t="s">
        <v>4</v>
      </c>
      <c r="F1158" s="1" t="str">
        <f>HYPERLINK("https://strategicplanning.horsham.gov.uk/Regulation_19_Local_Plan/showUserAnswers?qid=9331459&amp;voteID=1192316", "View Response")</f>
        <v>View Response</v>
      </c>
    </row>
    <row r="1159" spans="1:6" x14ac:dyDescent="0.35">
      <c r="A1159">
        <v>1192317</v>
      </c>
      <c r="B1159" t="s">
        <v>2608</v>
      </c>
      <c r="C1159" t="s">
        <v>4</v>
      </c>
      <c r="D1159" t="s">
        <v>4</v>
      </c>
      <c r="E1159" s="3" t="s">
        <v>127</v>
      </c>
      <c r="F1159" s="1" t="str">
        <f>HYPERLINK("https://strategicplanning.horsham.gov.uk/Regulation_19_Local_Plan/showUserAnswers?qid=9331459&amp;voteID=1192317", "View Response")</f>
        <v>View Response</v>
      </c>
    </row>
    <row r="1160" spans="1:6" x14ac:dyDescent="0.35">
      <c r="A1160">
        <v>1192318</v>
      </c>
      <c r="B1160" t="s">
        <v>2609</v>
      </c>
      <c r="D1160" t="s">
        <v>4</v>
      </c>
      <c r="E1160" s="3" t="s">
        <v>4</v>
      </c>
      <c r="F1160" s="1" t="str">
        <f>HYPERLINK("https://strategicplanning.horsham.gov.uk/Regulation_19_Local_Plan/showUserAnswers?qid=9331459&amp;voteID=1192318", "View Response")</f>
        <v>View Response</v>
      </c>
    </row>
    <row r="1161" spans="1:6" x14ac:dyDescent="0.35">
      <c r="A1161">
        <v>1192319</v>
      </c>
      <c r="B1161" t="s">
        <v>2388</v>
      </c>
      <c r="C1161" t="s">
        <v>825</v>
      </c>
      <c r="D1161" t="s">
        <v>4</v>
      </c>
      <c r="E1161" s="3" t="s">
        <v>127</v>
      </c>
      <c r="F1161" s="1" t="str">
        <f>HYPERLINK("https://strategicplanning.horsham.gov.uk/Regulation_19_Local_Plan/showUserAnswers?qid=9331459&amp;voteID=1192319", "View Response")</f>
        <v>View Response</v>
      </c>
    </row>
    <row r="1162" spans="1:6" x14ac:dyDescent="0.35">
      <c r="A1162">
        <v>1192321</v>
      </c>
      <c r="B1162" t="s">
        <v>2610</v>
      </c>
      <c r="C1162" t="s">
        <v>1264</v>
      </c>
      <c r="D1162" t="s">
        <v>4</v>
      </c>
      <c r="E1162" s="3" t="s">
        <v>127</v>
      </c>
      <c r="F1162" s="1" t="str">
        <f>HYPERLINK("https://strategicplanning.horsham.gov.uk/Regulation_19_Local_Plan/showUserAnswers?qid=9331459&amp;voteID=1192321", "View Response")</f>
        <v>View Response</v>
      </c>
    </row>
    <row r="1163" spans="1:6" x14ac:dyDescent="0.35">
      <c r="A1163">
        <v>1192322</v>
      </c>
      <c r="B1163" t="s">
        <v>2611</v>
      </c>
      <c r="C1163" t="s">
        <v>4</v>
      </c>
      <c r="D1163" t="s">
        <v>4</v>
      </c>
      <c r="E1163" s="3" t="s">
        <v>4</v>
      </c>
      <c r="F1163" s="1" t="str">
        <f>HYPERLINK("https://strategicplanning.horsham.gov.uk/Regulation_19_Local_Plan/showUserAnswers?qid=9331459&amp;voteID=1192322", "View Response")</f>
        <v>View Response</v>
      </c>
    </row>
    <row r="1164" spans="1:6" x14ac:dyDescent="0.35">
      <c r="A1164">
        <v>1192324</v>
      </c>
      <c r="B1164" t="s">
        <v>2612</v>
      </c>
      <c r="C1164" t="s">
        <v>4</v>
      </c>
      <c r="D1164" t="s">
        <v>4</v>
      </c>
      <c r="E1164" s="3" t="s">
        <v>4</v>
      </c>
      <c r="F1164" s="1" t="str">
        <f>HYPERLINK("https://strategicplanning.horsham.gov.uk/Regulation_19_Local_Plan/showUserAnswers?qid=9331459&amp;voteID=1192324", "View Response")</f>
        <v>View Response</v>
      </c>
    </row>
    <row r="1165" spans="1:6" x14ac:dyDescent="0.35">
      <c r="A1165">
        <v>1192325</v>
      </c>
      <c r="B1165" t="s">
        <v>2610</v>
      </c>
      <c r="C1165" t="s">
        <v>1264</v>
      </c>
      <c r="D1165" t="s">
        <v>4</v>
      </c>
      <c r="E1165" s="3" t="s">
        <v>127</v>
      </c>
      <c r="F1165" s="1" t="str">
        <f>HYPERLINK("https://strategicplanning.horsham.gov.uk/Regulation_19_Local_Plan/showUserAnswers?qid=9331459&amp;voteID=1192325", "View Response")</f>
        <v>View Response</v>
      </c>
    </row>
    <row r="1166" spans="1:6" x14ac:dyDescent="0.35">
      <c r="A1166">
        <v>1192326</v>
      </c>
      <c r="B1166" t="s">
        <v>2613</v>
      </c>
      <c r="C1166" t="s">
        <v>4</v>
      </c>
      <c r="D1166" t="s">
        <v>4</v>
      </c>
      <c r="E1166" s="3" t="s">
        <v>4</v>
      </c>
      <c r="F1166" s="1" t="str">
        <f>HYPERLINK("https://strategicplanning.horsham.gov.uk/Regulation_19_Local_Plan/showUserAnswers?qid=9331459&amp;voteID=1192326", "View Response")</f>
        <v>View Response</v>
      </c>
    </row>
    <row r="1167" spans="1:6" x14ac:dyDescent="0.35">
      <c r="A1167">
        <v>1192327</v>
      </c>
      <c r="B1167" t="s">
        <v>2614</v>
      </c>
      <c r="C1167" t="s">
        <v>4</v>
      </c>
      <c r="D1167" t="s">
        <v>750</v>
      </c>
      <c r="E1167" s="3" t="s">
        <v>127</v>
      </c>
      <c r="F1167" s="1" t="str">
        <f>HYPERLINK("https://strategicplanning.horsham.gov.uk/Regulation_19_Local_Plan/showUserAnswers?qid=9331459&amp;voteID=1192327", "View Response")</f>
        <v>View Response</v>
      </c>
    </row>
    <row r="1168" spans="1:6" x14ac:dyDescent="0.35">
      <c r="A1168">
        <v>1192328</v>
      </c>
      <c r="B1168" t="s">
        <v>2610</v>
      </c>
      <c r="C1168" t="s">
        <v>1264</v>
      </c>
      <c r="D1168" t="s">
        <v>4</v>
      </c>
      <c r="E1168" s="3" t="s">
        <v>127</v>
      </c>
      <c r="F1168" s="1" t="str">
        <f>HYPERLINK("https://strategicplanning.horsham.gov.uk/Regulation_19_Local_Plan/showUserAnswers?qid=9331459&amp;voteID=1192328", "View Response")</f>
        <v>View Response</v>
      </c>
    </row>
    <row r="1169" spans="1:6" x14ac:dyDescent="0.35">
      <c r="A1169">
        <v>1192329</v>
      </c>
      <c r="B1169" t="s">
        <v>2614</v>
      </c>
      <c r="C1169" t="s">
        <v>4</v>
      </c>
      <c r="D1169" t="s">
        <v>750</v>
      </c>
      <c r="E1169" s="3" t="s">
        <v>127</v>
      </c>
      <c r="F1169" s="1" t="str">
        <f>HYPERLINK("https://strategicplanning.horsham.gov.uk/Regulation_19_Local_Plan/showUserAnswers?qid=9331459&amp;voteID=1192329", "View Response")</f>
        <v>View Response</v>
      </c>
    </row>
    <row r="1170" spans="1:6" x14ac:dyDescent="0.35">
      <c r="A1170">
        <v>1192330</v>
      </c>
      <c r="B1170" t="s">
        <v>2615</v>
      </c>
      <c r="C1170" t="s">
        <v>4</v>
      </c>
      <c r="D1170" t="s">
        <v>4</v>
      </c>
      <c r="E1170" s="3" t="s">
        <v>4</v>
      </c>
      <c r="F1170" s="1" t="str">
        <f>HYPERLINK("https://strategicplanning.horsham.gov.uk/Regulation_19_Local_Plan/showUserAnswers?qid=9331459&amp;voteID=1192330", "View Response")</f>
        <v>View Response</v>
      </c>
    </row>
    <row r="1171" spans="1:6" x14ac:dyDescent="0.35">
      <c r="A1171">
        <v>1192332</v>
      </c>
      <c r="B1171" t="s">
        <v>2616</v>
      </c>
      <c r="C1171" t="s">
        <v>1274</v>
      </c>
      <c r="D1171" t="s">
        <v>1275</v>
      </c>
      <c r="E1171" s="3" t="s">
        <v>127</v>
      </c>
      <c r="F1171" s="1" t="str">
        <f>HYPERLINK("https://strategicplanning.horsham.gov.uk/Regulation_19_Local_Plan/showUserAnswers?qid=9331459&amp;voteID=1192332", "View Response")</f>
        <v>View Response</v>
      </c>
    </row>
    <row r="1172" spans="1:6" x14ac:dyDescent="0.35">
      <c r="A1172">
        <v>1192334</v>
      </c>
      <c r="B1172" t="s">
        <v>2617</v>
      </c>
      <c r="C1172" t="s">
        <v>4</v>
      </c>
      <c r="D1172" t="s">
        <v>4</v>
      </c>
      <c r="E1172" s="3" t="s">
        <v>4</v>
      </c>
      <c r="F1172" s="1" t="str">
        <f>HYPERLINK("https://strategicplanning.horsham.gov.uk/Regulation_19_Local_Plan/showUserAnswers?qid=9331459&amp;voteID=1192334", "View Response")</f>
        <v>View Response</v>
      </c>
    </row>
    <row r="1173" spans="1:6" x14ac:dyDescent="0.35">
      <c r="A1173">
        <v>1192335</v>
      </c>
      <c r="B1173" t="s">
        <v>2610</v>
      </c>
      <c r="C1173" t="s">
        <v>1264</v>
      </c>
      <c r="D1173" t="s">
        <v>4</v>
      </c>
      <c r="E1173" s="3" t="s">
        <v>127</v>
      </c>
      <c r="F1173" s="1" t="str">
        <f>HYPERLINK("https://strategicplanning.horsham.gov.uk/Regulation_19_Local_Plan/showUserAnswers?qid=9331459&amp;voteID=1192335", "View Response")</f>
        <v>View Response</v>
      </c>
    </row>
    <row r="1174" spans="1:6" x14ac:dyDescent="0.35">
      <c r="A1174">
        <v>1192336</v>
      </c>
      <c r="B1174" t="s">
        <v>2618</v>
      </c>
      <c r="C1174" t="s">
        <v>4</v>
      </c>
      <c r="D1174" t="s">
        <v>4</v>
      </c>
      <c r="E1174" s="3" t="s">
        <v>4</v>
      </c>
      <c r="F1174" s="1" t="str">
        <f>HYPERLINK("https://strategicplanning.horsham.gov.uk/Regulation_19_Local_Plan/showUserAnswers?qid=9331459&amp;voteID=1192336", "View Response")</f>
        <v>View Response</v>
      </c>
    </row>
    <row r="1175" spans="1:6" x14ac:dyDescent="0.35">
      <c r="A1175">
        <v>1192337</v>
      </c>
      <c r="B1175" t="s">
        <v>2610</v>
      </c>
      <c r="C1175" t="s">
        <v>1264</v>
      </c>
      <c r="D1175" t="s">
        <v>4</v>
      </c>
      <c r="E1175" s="3" t="s">
        <v>127</v>
      </c>
      <c r="F1175" s="1" t="str">
        <f>HYPERLINK("https://strategicplanning.horsham.gov.uk/Regulation_19_Local_Plan/showUserAnswers?qid=9331459&amp;voteID=1192337", "View Response")</f>
        <v>View Response</v>
      </c>
    </row>
    <row r="1176" spans="1:6" x14ac:dyDescent="0.35">
      <c r="A1176">
        <v>1192338</v>
      </c>
      <c r="B1176" t="s">
        <v>2619</v>
      </c>
      <c r="C1176" t="s">
        <v>1281</v>
      </c>
      <c r="D1176" t="s">
        <v>4</v>
      </c>
      <c r="E1176" s="3" t="s">
        <v>4</v>
      </c>
      <c r="F1176" s="1" t="str">
        <f>HYPERLINK("https://strategicplanning.horsham.gov.uk/Regulation_19_Local_Plan/showUserAnswers?qid=9331459&amp;voteID=1192338", "View Response")</f>
        <v>View Response</v>
      </c>
    </row>
    <row r="1177" spans="1:6" x14ac:dyDescent="0.35">
      <c r="A1177">
        <v>1192339</v>
      </c>
      <c r="B1177" t="s">
        <v>2620</v>
      </c>
      <c r="C1177" t="s">
        <v>4</v>
      </c>
      <c r="D1177" t="s">
        <v>4</v>
      </c>
      <c r="E1177" s="3" t="s">
        <v>4</v>
      </c>
      <c r="F1177" s="1" t="str">
        <f>HYPERLINK("https://strategicplanning.horsham.gov.uk/Regulation_19_Local_Plan/showUserAnswers?qid=9331459&amp;voteID=1192339", "View Response")</f>
        <v>View Response</v>
      </c>
    </row>
    <row r="1178" spans="1:6" x14ac:dyDescent="0.35">
      <c r="A1178">
        <v>1192340</v>
      </c>
      <c r="B1178" t="s">
        <v>2388</v>
      </c>
      <c r="C1178" t="s">
        <v>825</v>
      </c>
      <c r="D1178" t="s">
        <v>4</v>
      </c>
      <c r="E1178" s="3" t="s">
        <v>127</v>
      </c>
      <c r="F1178" s="1" t="str">
        <f>HYPERLINK("https://strategicplanning.horsham.gov.uk/Regulation_19_Local_Plan/showUserAnswers?qid=9331459&amp;voteID=1192340", "View Response")</f>
        <v>View Response</v>
      </c>
    </row>
    <row r="1179" spans="1:6" x14ac:dyDescent="0.35">
      <c r="A1179">
        <v>1192341</v>
      </c>
      <c r="B1179" t="s">
        <v>2621</v>
      </c>
      <c r="C1179" t="s">
        <v>4</v>
      </c>
      <c r="D1179" t="s">
        <v>4</v>
      </c>
      <c r="E1179" s="3" t="s">
        <v>4</v>
      </c>
      <c r="F1179" s="1" t="str">
        <f>HYPERLINK("https://strategicplanning.horsham.gov.uk/Regulation_19_Local_Plan/showUserAnswers?qid=9331459&amp;voteID=1192341", "View Response")</f>
        <v>View Response</v>
      </c>
    </row>
    <row r="1180" spans="1:6" x14ac:dyDescent="0.35">
      <c r="A1180">
        <v>1192342</v>
      </c>
      <c r="B1180" t="s">
        <v>2364</v>
      </c>
      <c r="C1180" t="s">
        <v>4</v>
      </c>
      <c r="D1180" t="s">
        <v>4</v>
      </c>
      <c r="E1180" s="3" t="s">
        <v>4</v>
      </c>
      <c r="F1180" s="1" t="str">
        <f>HYPERLINK("https://strategicplanning.horsham.gov.uk/Regulation_19_Local_Plan/showUserAnswers?qid=9331459&amp;voteID=1192342", "View Response")</f>
        <v>View Response</v>
      </c>
    </row>
    <row r="1181" spans="1:6" x14ac:dyDescent="0.35">
      <c r="A1181">
        <v>1192344</v>
      </c>
      <c r="B1181" t="s">
        <v>2622</v>
      </c>
      <c r="C1181" t="s">
        <v>1286</v>
      </c>
      <c r="D1181" t="s">
        <v>4</v>
      </c>
      <c r="E1181" s="3" t="s">
        <v>127</v>
      </c>
      <c r="F1181" s="1" t="str">
        <f>HYPERLINK("https://strategicplanning.horsham.gov.uk/Regulation_19_Local_Plan/showUserAnswers?qid=9331459&amp;voteID=1192344", "View Response")</f>
        <v>View Response</v>
      </c>
    </row>
    <row r="1182" spans="1:6" x14ac:dyDescent="0.35">
      <c r="A1182">
        <v>1192345</v>
      </c>
      <c r="B1182" t="s">
        <v>2623</v>
      </c>
      <c r="C1182" t="s">
        <v>1288</v>
      </c>
      <c r="D1182" t="s">
        <v>4</v>
      </c>
      <c r="E1182" s="3" t="s">
        <v>127</v>
      </c>
      <c r="F1182" s="1" t="str">
        <f>HYPERLINK("https://strategicplanning.horsham.gov.uk/Regulation_19_Local_Plan/showUserAnswers?qid=9331459&amp;voteID=1192345", "View Response")</f>
        <v>View Response</v>
      </c>
    </row>
    <row r="1183" spans="1:6" x14ac:dyDescent="0.35">
      <c r="A1183">
        <v>1192346</v>
      </c>
      <c r="B1183" t="s">
        <v>2364</v>
      </c>
      <c r="C1183" t="s">
        <v>4</v>
      </c>
      <c r="D1183" t="s">
        <v>4</v>
      </c>
      <c r="E1183" s="3" t="s">
        <v>4</v>
      </c>
      <c r="F1183" s="1" t="str">
        <f>HYPERLINK("https://strategicplanning.horsham.gov.uk/Regulation_19_Local_Plan/showUserAnswers?qid=9331459&amp;voteID=1192346", "View Response")</f>
        <v>View Response</v>
      </c>
    </row>
    <row r="1184" spans="1:6" x14ac:dyDescent="0.35">
      <c r="A1184">
        <v>1192347</v>
      </c>
      <c r="B1184" t="s">
        <v>2016</v>
      </c>
      <c r="C1184" t="s">
        <v>4</v>
      </c>
      <c r="D1184" t="s">
        <v>4</v>
      </c>
      <c r="E1184" s="3" t="s">
        <v>127</v>
      </c>
      <c r="F1184" s="1" t="str">
        <f>HYPERLINK("https://strategicplanning.horsham.gov.uk/Regulation_19_Local_Plan/showUserAnswers?qid=9331459&amp;voteID=1192347", "View Response")</f>
        <v>View Response</v>
      </c>
    </row>
    <row r="1185" spans="1:6" x14ac:dyDescent="0.35">
      <c r="A1185">
        <v>1192348</v>
      </c>
      <c r="B1185" t="s">
        <v>2624</v>
      </c>
      <c r="C1185" t="s">
        <v>1291</v>
      </c>
      <c r="D1185" t="s">
        <v>4</v>
      </c>
      <c r="E1185" s="3" t="s">
        <v>127</v>
      </c>
      <c r="F1185" s="1" t="str">
        <f>HYPERLINK("https://strategicplanning.horsham.gov.uk/Regulation_19_Local_Plan/showUserAnswers?qid=9331459&amp;voteID=1192348", "View Response")</f>
        <v>View Response</v>
      </c>
    </row>
    <row r="1186" spans="1:6" x14ac:dyDescent="0.35">
      <c r="A1186">
        <v>1192349</v>
      </c>
      <c r="B1186" t="s">
        <v>2610</v>
      </c>
      <c r="C1186" t="s">
        <v>1264</v>
      </c>
      <c r="D1186" t="s">
        <v>4</v>
      </c>
      <c r="E1186" s="3" t="s">
        <v>127</v>
      </c>
      <c r="F1186" s="1" t="str">
        <f>HYPERLINK("https://strategicplanning.horsham.gov.uk/Regulation_19_Local_Plan/showUserAnswers?qid=9331459&amp;voteID=1192349", "View Response")</f>
        <v>View Response</v>
      </c>
    </row>
    <row r="1187" spans="1:6" x14ac:dyDescent="0.35">
      <c r="A1187">
        <v>1192350</v>
      </c>
      <c r="B1187" t="s">
        <v>2625</v>
      </c>
      <c r="D1187" t="s">
        <v>4</v>
      </c>
      <c r="E1187" s="3" t="s">
        <v>4</v>
      </c>
      <c r="F1187" s="1" t="str">
        <f>HYPERLINK("https://strategicplanning.horsham.gov.uk/Regulation_19_Local_Plan/showUserAnswers?qid=9331459&amp;voteID=1192350", "View Response")</f>
        <v>View Response</v>
      </c>
    </row>
    <row r="1188" spans="1:6" x14ac:dyDescent="0.35">
      <c r="A1188">
        <v>1192352</v>
      </c>
      <c r="B1188" t="s">
        <v>2610</v>
      </c>
      <c r="C1188" t="s">
        <v>1264</v>
      </c>
      <c r="D1188" t="s">
        <v>4</v>
      </c>
      <c r="E1188" s="3" t="s">
        <v>127</v>
      </c>
      <c r="F1188" s="1" t="str">
        <f>HYPERLINK("https://strategicplanning.horsham.gov.uk/Regulation_19_Local_Plan/showUserAnswers?qid=9331459&amp;voteID=1192352", "View Response")</f>
        <v>View Response</v>
      </c>
    </row>
    <row r="1189" spans="1:6" x14ac:dyDescent="0.35">
      <c r="A1189">
        <v>1192354</v>
      </c>
      <c r="B1189" t="s">
        <v>2624</v>
      </c>
      <c r="C1189" t="s">
        <v>1291</v>
      </c>
      <c r="D1189" t="s">
        <v>4</v>
      </c>
      <c r="E1189" s="3" t="s">
        <v>127</v>
      </c>
      <c r="F1189" s="1" t="str">
        <f>HYPERLINK("https://strategicplanning.horsham.gov.uk/Regulation_19_Local_Plan/showUserAnswers?qid=9331459&amp;voteID=1192354", "View Response")</f>
        <v>View Response</v>
      </c>
    </row>
    <row r="1190" spans="1:6" x14ac:dyDescent="0.35">
      <c r="A1190">
        <v>1192356</v>
      </c>
      <c r="B1190" t="s">
        <v>2626</v>
      </c>
      <c r="C1190" t="s">
        <v>1297</v>
      </c>
      <c r="D1190" t="s">
        <v>4</v>
      </c>
      <c r="E1190" s="3" t="s">
        <v>127</v>
      </c>
      <c r="F1190" s="1" t="str">
        <f>HYPERLINK("https://strategicplanning.horsham.gov.uk/Regulation_19_Local_Plan/showUserAnswers?qid=9331459&amp;voteID=1192356", "View Response")</f>
        <v>View Response</v>
      </c>
    </row>
    <row r="1191" spans="1:6" x14ac:dyDescent="0.35">
      <c r="A1191">
        <v>1192358</v>
      </c>
      <c r="B1191" t="s">
        <v>2610</v>
      </c>
      <c r="C1191" t="s">
        <v>1264</v>
      </c>
      <c r="D1191" t="s">
        <v>4</v>
      </c>
      <c r="E1191" s="3" t="s">
        <v>127</v>
      </c>
      <c r="F1191" s="1" t="str">
        <f>HYPERLINK("https://strategicplanning.horsham.gov.uk/Regulation_19_Local_Plan/showUserAnswers?qid=9331459&amp;voteID=1192358", "View Response")</f>
        <v>View Response</v>
      </c>
    </row>
    <row r="1192" spans="1:6" x14ac:dyDescent="0.35">
      <c r="A1192">
        <v>1192360</v>
      </c>
      <c r="B1192" t="s">
        <v>2627</v>
      </c>
      <c r="C1192" t="s">
        <v>4</v>
      </c>
      <c r="D1192" t="s">
        <v>4</v>
      </c>
      <c r="E1192" s="3" t="s">
        <v>4</v>
      </c>
      <c r="F1192" s="1" t="str">
        <f>HYPERLINK("https://strategicplanning.horsham.gov.uk/Regulation_19_Local_Plan/showUserAnswers?qid=9331459&amp;voteID=1192360", "View Response")</f>
        <v>View Response</v>
      </c>
    </row>
    <row r="1193" spans="1:6" x14ac:dyDescent="0.35">
      <c r="A1193">
        <v>1192361</v>
      </c>
      <c r="B1193" t="s">
        <v>2628</v>
      </c>
      <c r="C1193" t="s">
        <v>4</v>
      </c>
      <c r="D1193" t="s">
        <v>1301</v>
      </c>
      <c r="E1193" s="3" t="s">
        <v>127</v>
      </c>
      <c r="F1193" s="1" t="str">
        <f>HYPERLINK("https://strategicplanning.horsham.gov.uk/Regulation_19_Local_Plan/showUserAnswers?qid=9331459&amp;voteID=1192361", "View Response")</f>
        <v>View Response</v>
      </c>
    </row>
    <row r="1194" spans="1:6" x14ac:dyDescent="0.35">
      <c r="A1194">
        <v>1192362</v>
      </c>
      <c r="B1194" t="s">
        <v>2629</v>
      </c>
      <c r="C1194" t="s">
        <v>4</v>
      </c>
      <c r="D1194" t="s">
        <v>4</v>
      </c>
      <c r="E1194" s="3" t="s">
        <v>127</v>
      </c>
      <c r="F1194" s="1" t="str">
        <f>HYPERLINK("https://strategicplanning.horsham.gov.uk/Regulation_19_Local_Plan/showUserAnswers?qid=9331459&amp;voteID=1192362", "View Response")</f>
        <v>View Response</v>
      </c>
    </row>
    <row r="1195" spans="1:6" x14ac:dyDescent="0.35">
      <c r="A1195">
        <v>1192363</v>
      </c>
      <c r="B1195" t="s">
        <v>2610</v>
      </c>
      <c r="C1195" t="s">
        <v>1264</v>
      </c>
      <c r="D1195" t="s">
        <v>4</v>
      </c>
      <c r="E1195" s="3" t="s">
        <v>127</v>
      </c>
      <c r="F1195" s="1" t="str">
        <f>HYPERLINK("https://strategicplanning.horsham.gov.uk/Regulation_19_Local_Plan/showUserAnswers?qid=9331459&amp;voteID=1192363", "View Response")</f>
        <v>View Response</v>
      </c>
    </row>
    <row r="1196" spans="1:6" x14ac:dyDescent="0.35">
      <c r="A1196">
        <v>1192364</v>
      </c>
      <c r="B1196" t="s">
        <v>2630</v>
      </c>
      <c r="C1196" t="s">
        <v>4</v>
      </c>
      <c r="D1196" t="s">
        <v>4</v>
      </c>
      <c r="E1196" s="3" t="s">
        <v>127</v>
      </c>
      <c r="F1196" s="1" t="str">
        <f>HYPERLINK("https://strategicplanning.horsham.gov.uk/Regulation_19_Local_Plan/showUserAnswers?qid=9331459&amp;voteID=1192364", "View Response")</f>
        <v>View Response</v>
      </c>
    </row>
    <row r="1197" spans="1:6" x14ac:dyDescent="0.35">
      <c r="A1197">
        <v>1192365</v>
      </c>
      <c r="B1197" t="s">
        <v>2631</v>
      </c>
      <c r="C1197" t="s">
        <v>200</v>
      </c>
      <c r="D1197" t="s">
        <v>4</v>
      </c>
      <c r="E1197" s="3" t="s">
        <v>4</v>
      </c>
      <c r="F1197" s="1" t="str">
        <f>HYPERLINK("https://strategicplanning.horsham.gov.uk/Regulation_19_Local_Plan/showUserAnswers?qid=9331459&amp;voteID=1192365", "View Response")</f>
        <v>View Response</v>
      </c>
    </row>
    <row r="1198" spans="1:6" x14ac:dyDescent="0.35">
      <c r="A1198">
        <v>1192366</v>
      </c>
      <c r="B1198" t="s">
        <v>2632</v>
      </c>
      <c r="C1198" t="s">
        <v>1307</v>
      </c>
      <c r="D1198" t="s">
        <v>4</v>
      </c>
      <c r="E1198" s="3" t="s">
        <v>4</v>
      </c>
      <c r="F1198" s="1" t="str">
        <f>HYPERLINK("https://strategicplanning.horsham.gov.uk/Regulation_19_Local_Plan/showUserAnswers?qid=9331459&amp;voteID=1192366", "View Response")</f>
        <v>View Response</v>
      </c>
    </row>
    <row r="1199" spans="1:6" x14ac:dyDescent="0.35">
      <c r="A1199">
        <v>1192367</v>
      </c>
      <c r="B1199" t="s">
        <v>2632</v>
      </c>
      <c r="C1199" t="s">
        <v>1307</v>
      </c>
      <c r="D1199" t="s">
        <v>4</v>
      </c>
      <c r="E1199" s="3" t="s">
        <v>4</v>
      </c>
      <c r="F1199" s="1" t="str">
        <f>HYPERLINK("https://strategicplanning.horsham.gov.uk/Regulation_19_Local_Plan/showUserAnswers?qid=9331459&amp;voteID=1192367", "View Response")</f>
        <v>View Response</v>
      </c>
    </row>
    <row r="1200" spans="1:6" x14ac:dyDescent="0.35">
      <c r="A1200">
        <v>1192368</v>
      </c>
      <c r="B1200" t="s">
        <v>2610</v>
      </c>
      <c r="C1200" t="s">
        <v>1264</v>
      </c>
      <c r="D1200" t="s">
        <v>4</v>
      </c>
      <c r="E1200" s="3" t="s">
        <v>127</v>
      </c>
      <c r="F1200" s="1" t="str">
        <f>HYPERLINK("https://strategicplanning.horsham.gov.uk/Regulation_19_Local_Plan/showUserAnswers?qid=9331459&amp;voteID=1192368", "View Response")</f>
        <v>View Response</v>
      </c>
    </row>
    <row r="1201" spans="1:6" x14ac:dyDescent="0.35">
      <c r="A1201">
        <v>1192369</v>
      </c>
      <c r="B1201" t="s">
        <v>2633</v>
      </c>
      <c r="C1201" t="s">
        <v>1311</v>
      </c>
      <c r="D1201" t="s">
        <v>4</v>
      </c>
      <c r="E1201" s="3" t="s">
        <v>4</v>
      </c>
      <c r="F1201" s="1" t="str">
        <f>HYPERLINK("https://strategicplanning.horsham.gov.uk/Regulation_19_Local_Plan/showUserAnswers?qid=9331459&amp;voteID=1192369", "View Response")</f>
        <v>View Response</v>
      </c>
    </row>
    <row r="1202" spans="1:6" x14ac:dyDescent="0.35">
      <c r="A1202">
        <v>1192370</v>
      </c>
      <c r="B1202" t="s">
        <v>2632</v>
      </c>
      <c r="C1202" t="s">
        <v>1307</v>
      </c>
      <c r="D1202" t="s">
        <v>4</v>
      </c>
      <c r="E1202" s="3" t="s">
        <v>4</v>
      </c>
      <c r="F1202" s="1" t="str">
        <f>HYPERLINK("https://strategicplanning.horsham.gov.uk/Regulation_19_Local_Plan/showUserAnswers?qid=9331459&amp;voteID=1192370", "View Response")</f>
        <v>View Response</v>
      </c>
    </row>
    <row r="1203" spans="1:6" x14ac:dyDescent="0.35">
      <c r="A1203">
        <v>1192371</v>
      </c>
      <c r="B1203" t="s">
        <v>2632</v>
      </c>
      <c r="C1203" t="s">
        <v>1307</v>
      </c>
      <c r="D1203" t="s">
        <v>4</v>
      </c>
      <c r="E1203" s="3" t="s">
        <v>4</v>
      </c>
      <c r="F1203" s="1" t="str">
        <f>HYPERLINK("https://strategicplanning.horsham.gov.uk/Regulation_19_Local_Plan/showUserAnswers?qid=9331459&amp;voteID=1192371", "View Response")</f>
        <v>View Response</v>
      </c>
    </row>
    <row r="1204" spans="1:6" x14ac:dyDescent="0.35">
      <c r="A1204">
        <v>1192372</v>
      </c>
      <c r="B1204" t="s">
        <v>2610</v>
      </c>
      <c r="C1204" t="s">
        <v>1264</v>
      </c>
      <c r="D1204" t="s">
        <v>4</v>
      </c>
      <c r="E1204" s="3" t="s">
        <v>127</v>
      </c>
      <c r="F1204" s="1" t="str">
        <f>HYPERLINK("https://strategicplanning.horsham.gov.uk/Regulation_19_Local_Plan/showUserAnswers?qid=9331459&amp;voteID=1192372", "View Response")</f>
        <v>View Response</v>
      </c>
    </row>
    <row r="1205" spans="1:6" x14ac:dyDescent="0.35">
      <c r="A1205">
        <v>1192373</v>
      </c>
      <c r="B1205" t="s">
        <v>1885</v>
      </c>
      <c r="C1205" t="s">
        <v>4</v>
      </c>
      <c r="D1205" t="s">
        <v>4</v>
      </c>
      <c r="E1205" s="3" t="s">
        <v>4</v>
      </c>
      <c r="F1205" s="1" t="str">
        <f>HYPERLINK("https://strategicplanning.horsham.gov.uk/Regulation_19_Local_Plan/showUserAnswers?qid=9331459&amp;voteID=1192373", "View Response")</f>
        <v>View Response</v>
      </c>
    </row>
    <row r="1206" spans="1:6" x14ac:dyDescent="0.35">
      <c r="A1206">
        <v>1192374</v>
      </c>
      <c r="B1206" t="s">
        <v>2610</v>
      </c>
      <c r="C1206" t="s">
        <v>1264</v>
      </c>
      <c r="D1206" t="s">
        <v>4</v>
      </c>
      <c r="E1206" s="3" t="s">
        <v>127</v>
      </c>
      <c r="F1206" s="1" t="str">
        <f>HYPERLINK("https://strategicplanning.horsham.gov.uk/Regulation_19_Local_Plan/showUserAnswers?qid=9331459&amp;voteID=1192374", "View Response")</f>
        <v>View Response</v>
      </c>
    </row>
    <row r="1207" spans="1:6" x14ac:dyDescent="0.35">
      <c r="A1207">
        <v>1192377</v>
      </c>
      <c r="B1207" t="s">
        <v>2632</v>
      </c>
      <c r="C1207" t="s">
        <v>1307</v>
      </c>
      <c r="D1207" t="s">
        <v>4</v>
      </c>
      <c r="E1207" s="3" t="s">
        <v>4</v>
      </c>
      <c r="F1207" s="1" t="str">
        <f>HYPERLINK("https://strategicplanning.horsham.gov.uk/Regulation_19_Local_Plan/showUserAnswers?qid=9331459&amp;voteID=1192377", "View Response")</f>
        <v>View Response</v>
      </c>
    </row>
    <row r="1208" spans="1:6" x14ac:dyDescent="0.35">
      <c r="A1208">
        <v>1192379</v>
      </c>
      <c r="B1208" t="s">
        <v>2629</v>
      </c>
      <c r="C1208" t="s">
        <v>4</v>
      </c>
      <c r="D1208" t="s">
        <v>4</v>
      </c>
      <c r="E1208" s="3" t="s">
        <v>127</v>
      </c>
      <c r="F1208" s="1" t="str">
        <f>HYPERLINK("https://strategicplanning.horsham.gov.uk/Regulation_19_Local_Plan/showUserAnswers?qid=9331459&amp;voteID=1192379", "View Response")</f>
        <v>View Response</v>
      </c>
    </row>
    <row r="1209" spans="1:6" x14ac:dyDescent="0.35">
      <c r="A1209">
        <v>1192381</v>
      </c>
      <c r="B1209" t="s">
        <v>2634</v>
      </c>
      <c r="C1209" t="s">
        <v>4</v>
      </c>
      <c r="D1209" t="s">
        <v>4</v>
      </c>
      <c r="E1209" s="3" t="s">
        <v>127</v>
      </c>
      <c r="F1209" s="1" t="str">
        <f>HYPERLINK("https://strategicplanning.horsham.gov.uk/Regulation_19_Local_Plan/showUserAnswers?qid=9331459&amp;voteID=1192381", "View Response")</f>
        <v>View Response</v>
      </c>
    </row>
    <row r="1210" spans="1:6" x14ac:dyDescent="0.35">
      <c r="A1210">
        <v>1192382</v>
      </c>
      <c r="B1210" t="s">
        <v>2610</v>
      </c>
      <c r="C1210" t="s">
        <v>1264</v>
      </c>
      <c r="D1210" t="s">
        <v>4</v>
      </c>
      <c r="E1210" s="3" t="s">
        <v>127</v>
      </c>
      <c r="F1210" s="1" t="str">
        <f>HYPERLINK("https://strategicplanning.horsham.gov.uk/Regulation_19_Local_Plan/showUserAnswers?qid=9331459&amp;voteID=1192382", "View Response")</f>
        <v>View Response</v>
      </c>
    </row>
    <row r="1211" spans="1:6" x14ac:dyDescent="0.35">
      <c r="A1211">
        <v>1192383</v>
      </c>
      <c r="B1211" t="s">
        <v>2635</v>
      </c>
      <c r="C1211" t="s">
        <v>4</v>
      </c>
      <c r="D1211" t="s">
        <v>4</v>
      </c>
      <c r="E1211" s="3" t="s">
        <v>4</v>
      </c>
      <c r="F1211" s="1" t="str">
        <f>HYPERLINK("https://strategicplanning.horsham.gov.uk/Regulation_19_Local_Plan/showUserAnswers?qid=9331459&amp;voteID=1192383", "View Response")</f>
        <v>View Response</v>
      </c>
    </row>
    <row r="1212" spans="1:6" x14ac:dyDescent="0.35">
      <c r="A1212">
        <v>1192385</v>
      </c>
      <c r="B1212" t="s">
        <v>2632</v>
      </c>
      <c r="C1212" t="s">
        <v>1307</v>
      </c>
      <c r="D1212" t="s">
        <v>4</v>
      </c>
      <c r="E1212" s="3" t="s">
        <v>4</v>
      </c>
      <c r="F1212" s="1" t="str">
        <f>HYPERLINK("https://strategicplanning.horsham.gov.uk/Regulation_19_Local_Plan/showUserAnswers?qid=9331459&amp;voteID=1192385", "View Response")</f>
        <v>View Response</v>
      </c>
    </row>
    <row r="1213" spans="1:6" x14ac:dyDescent="0.35">
      <c r="A1213">
        <v>1192386</v>
      </c>
      <c r="B1213" t="s">
        <v>2636</v>
      </c>
      <c r="C1213" t="s">
        <v>4</v>
      </c>
      <c r="D1213" t="s">
        <v>4</v>
      </c>
      <c r="E1213" s="3" t="s">
        <v>127</v>
      </c>
      <c r="F1213" s="1" t="str">
        <f>HYPERLINK("https://strategicplanning.horsham.gov.uk/Regulation_19_Local_Plan/showUserAnswers?qid=9331459&amp;voteID=1192386", "View Response")</f>
        <v>View Response</v>
      </c>
    </row>
    <row r="1214" spans="1:6" x14ac:dyDescent="0.35">
      <c r="A1214">
        <v>1192387</v>
      </c>
      <c r="B1214" t="s">
        <v>2637</v>
      </c>
      <c r="C1214" t="s">
        <v>1325</v>
      </c>
      <c r="D1214" t="s">
        <v>1326</v>
      </c>
      <c r="E1214" s="3" t="s">
        <v>127</v>
      </c>
      <c r="F1214" s="1" t="str">
        <f>HYPERLINK("https://strategicplanning.horsham.gov.uk/Regulation_19_Local_Plan/showUserAnswers?qid=9331459&amp;voteID=1192387", "View Response")</f>
        <v>View Response</v>
      </c>
    </row>
    <row r="1215" spans="1:6" x14ac:dyDescent="0.35">
      <c r="A1215">
        <v>1192388</v>
      </c>
      <c r="B1215" t="s">
        <v>2638</v>
      </c>
      <c r="C1215" t="s">
        <v>4</v>
      </c>
      <c r="D1215" t="s">
        <v>4</v>
      </c>
      <c r="E1215" s="3" t="s">
        <v>4</v>
      </c>
      <c r="F1215" s="1" t="str">
        <f>HYPERLINK("https://strategicplanning.horsham.gov.uk/Regulation_19_Local_Plan/showUserAnswers?qid=9331459&amp;voteID=1192388", "View Response")</f>
        <v>View Response</v>
      </c>
    </row>
    <row r="1216" spans="1:6" x14ac:dyDescent="0.35">
      <c r="A1216">
        <v>1192389</v>
      </c>
      <c r="B1216" t="s">
        <v>2639</v>
      </c>
      <c r="C1216" t="s">
        <v>4</v>
      </c>
      <c r="D1216" t="s">
        <v>4</v>
      </c>
      <c r="E1216" s="3" t="s">
        <v>127</v>
      </c>
      <c r="F1216" s="1" t="str">
        <f>HYPERLINK("https://strategicplanning.horsham.gov.uk/Regulation_19_Local_Plan/showUserAnswers?qid=9331459&amp;voteID=1192389", "View Response")</f>
        <v>View Response</v>
      </c>
    </row>
    <row r="1217" spans="1:6" x14ac:dyDescent="0.35">
      <c r="A1217">
        <v>1192390</v>
      </c>
      <c r="B1217" t="s">
        <v>2636</v>
      </c>
      <c r="C1217" t="s">
        <v>4</v>
      </c>
      <c r="D1217" t="s">
        <v>4</v>
      </c>
      <c r="E1217" s="3" t="s">
        <v>127</v>
      </c>
      <c r="F1217" s="1" t="str">
        <f>HYPERLINK("https://strategicplanning.horsham.gov.uk/Regulation_19_Local_Plan/showUserAnswers?qid=9331459&amp;voteID=1192390", "View Response")</f>
        <v>View Response</v>
      </c>
    </row>
    <row r="1218" spans="1:6" x14ac:dyDescent="0.35">
      <c r="A1218">
        <v>1192391</v>
      </c>
      <c r="B1218" t="s">
        <v>2636</v>
      </c>
      <c r="C1218" t="s">
        <v>4</v>
      </c>
      <c r="D1218" t="s">
        <v>4</v>
      </c>
      <c r="E1218" s="3" t="s">
        <v>127</v>
      </c>
      <c r="F1218" s="1" t="str">
        <f>HYPERLINK("https://strategicplanning.horsham.gov.uk/Regulation_19_Local_Plan/showUserAnswers?qid=9331459&amp;voteID=1192391", "View Response")</f>
        <v>View Response</v>
      </c>
    </row>
    <row r="1219" spans="1:6" x14ac:dyDescent="0.35">
      <c r="A1219">
        <v>1192392</v>
      </c>
      <c r="B1219" t="s">
        <v>2640</v>
      </c>
      <c r="C1219" t="s">
        <v>1332</v>
      </c>
      <c r="D1219" t="s">
        <v>4</v>
      </c>
      <c r="E1219" s="3" t="s">
        <v>4</v>
      </c>
      <c r="F1219" s="1" t="str">
        <f>HYPERLINK("https://strategicplanning.horsham.gov.uk/Regulation_19_Local_Plan/showUserAnswers?qid=9331459&amp;voteID=1192392", "View Response")</f>
        <v>View Response</v>
      </c>
    </row>
    <row r="1220" spans="1:6" x14ac:dyDescent="0.35">
      <c r="A1220">
        <v>1192394</v>
      </c>
      <c r="B1220" t="s">
        <v>2636</v>
      </c>
      <c r="C1220" t="s">
        <v>4</v>
      </c>
      <c r="D1220" t="s">
        <v>4</v>
      </c>
      <c r="E1220" s="3" t="s">
        <v>127</v>
      </c>
      <c r="F1220" s="1" t="str">
        <f>HYPERLINK("https://strategicplanning.horsham.gov.uk/Regulation_19_Local_Plan/showUserAnswers?qid=9331459&amp;voteID=1192394", "View Response")</f>
        <v>View Response</v>
      </c>
    </row>
    <row r="1221" spans="1:6" x14ac:dyDescent="0.35">
      <c r="A1221">
        <v>1192395</v>
      </c>
      <c r="B1221" t="s">
        <v>2536</v>
      </c>
      <c r="C1221" t="s">
        <v>4</v>
      </c>
      <c r="D1221" t="s">
        <v>4</v>
      </c>
      <c r="E1221" s="3" t="s">
        <v>4</v>
      </c>
      <c r="F1221" s="1" t="str">
        <f>HYPERLINK("https://strategicplanning.horsham.gov.uk/Regulation_19_Local_Plan/showUserAnswers?qid=9331459&amp;voteID=1192395", "View Response")</f>
        <v>View Response</v>
      </c>
    </row>
    <row r="1222" spans="1:6" x14ac:dyDescent="0.35">
      <c r="A1222">
        <v>1192396</v>
      </c>
      <c r="B1222" t="s">
        <v>2641</v>
      </c>
      <c r="C1222" t="s">
        <v>4</v>
      </c>
      <c r="D1222" t="s">
        <v>4</v>
      </c>
      <c r="E1222" s="3" t="s">
        <v>4</v>
      </c>
      <c r="F1222" s="1" t="str">
        <f>HYPERLINK("https://strategicplanning.horsham.gov.uk/Regulation_19_Local_Plan/showUserAnswers?qid=9331459&amp;voteID=1192396", "View Response")</f>
        <v>View Response</v>
      </c>
    </row>
    <row r="1223" spans="1:6" x14ac:dyDescent="0.35">
      <c r="A1223">
        <v>1192397</v>
      </c>
      <c r="B1223" t="s">
        <v>2636</v>
      </c>
      <c r="C1223" t="s">
        <v>4</v>
      </c>
      <c r="D1223" t="s">
        <v>4</v>
      </c>
      <c r="E1223" s="3" t="s">
        <v>127</v>
      </c>
      <c r="F1223" s="1" t="str">
        <f>HYPERLINK("https://strategicplanning.horsham.gov.uk/Regulation_19_Local_Plan/showUserAnswers?qid=9331459&amp;voteID=1192397", "View Response")</f>
        <v>View Response</v>
      </c>
    </row>
    <row r="1224" spans="1:6" x14ac:dyDescent="0.35">
      <c r="A1224">
        <v>1192398</v>
      </c>
      <c r="B1224" t="s">
        <v>2361</v>
      </c>
      <c r="C1224" t="s">
        <v>776</v>
      </c>
      <c r="D1224" t="s">
        <v>4</v>
      </c>
      <c r="E1224" s="3" t="s">
        <v>127</v>
      </c>
      <c r="F1224" s="1" t="str">
        <f>HYPERLINK("https://strategicplanning.horsham.gov.uk/Regulation_19_Local_Plan/showUserAnswers?qid=9331459&amp;voteID=1192398", "View Response")</f>
        <v>View Response</v>
      </c>
    </row>
    <row r="1225" spans="1:6" x14ac:dyDescent="0.35">
      <c r="A1225">
        <v>1192399</v>
      </c>
      <c r="B1225" t="s">
        <v>2642</v>
      </c>
      <c r="C1225" t="s">
        <v>4</v>
      </c>
      <c r="D1225" t="s">
        <v>4</v>
      </c>
      <c r="E1225" s="3" t="s">
        <v>4</v>
      </c>
      <c r="F1225" s="1" t="str">
        <f>HYPERLINK("https://strategicplanning.horsham.gov.uk/Regulation_19_Local_Plan/showUserAnswers?qid=9331459&amp;voteID=1192399", "View Response")</f>
        <v>View Response</v>
      </c>
    </row>
    <row r="1226" spans="1:6" x14ac:dyDescent="0.35">
      <c r="A1226">
        <v>1192400</v>
      </c>
      <c r="B1226" t="s">
        <v>2632</v>
      </c>
      <c r="C1226" t="s">
        <v>1307</v>
      </c>
      <c r="D1226" t="s">
        <v>4</v>
      </c>
      <c r="E1226" s="3" t="s">
        <v>4</v>
      </c>
      <c r="F1226" s="1" t="str">
        <f>HYPERLINK("https://strategicplanning.horsham.gov.uk/Regulation_19_Local_Plan/showUserAnswers?qid=9331459&amp;voteID=1192400", "View Response")</f>
        <v>View Response</v>
      </c>
    </row>
    <row r="1227" spans="1:6" x14ac:dyDescent="0.35">
      <c r="A1227">
        <v>1192403</v>
      </c>
      <c r="B1227" t="s">
        <v>2016</v>
      </c>
      <c r="C1227" t="s">
        <v>4</v>
      </c>
      <c r="D1227" t="s">
        <v>4</v>
      </c>
      <c r="E1227" s="3" t="s">
        <v>127</v>
      </c>
      <c r="F1227" s="1" t="str">
        <f>HYPERLINK("https://strategicplanning.horsham.gov.uk/Regulation_19_Local_Plan/showUserAnswers?qid=9331459&amp;voteID=1192403", "View Response")</f>
        <v>View Response</v>
      </c>
    </row>
    <row r="1228" spans="1:6" x14ac:dyDescent="0.35">
      <c r="A1228">
        <v>1192405</v>
      </c>
      <c r="B1228" t="s">
        <v>2643</v>
      </c>
      <c r="C1228" t="s">
        <v>4</v>
      </c>
      <c r="D1228" t="s">
        <v>4</v>
      </c>
      <c r="E1228" s="3" t="s">
        <v>127</v>
      </c>
      <c r="F1228" s="1" t="str">
        <f>HYPERLINK("https://strategicplanning.horsham.gov.uk/Regulation_19_Local_Plan/showUserAnswers?qid=9331459&amp;voteID=1192405", "View Response")</f>
        <v>View Response</v>
      </c>
    </row>
    <row r="1229" spans="1:6" x14ac:dyDescent="0.35">
      <c r="A1229">
        <v>1192406</v>
      </c>
      <c r="B1229" t="s">
        <v>2536</v>
      </c>
      <c r="C1229" t="s">
        <v>4</v>
      </c>
      <c r="D1229" t="s">
        <v>4</v>
      </c>
      <c r="E1229" s="3" t="s">
        <v>4</v>
      </c>
      <c r="F1229" s="1" t="str">
        <f>HYPERLINK("https://strategicplanning.horsham.gov.uk/Regulation_19_Local_Plan/showUserAnswers?qid=9331459&amp;voteID=1192406", "View Response")</f>
        <v>View Response</v>
      </c>
    </row>
    <row r="1230" spans="1:6" x14ac:dyDescent="0.35">
      <c r="A1230">
        <v>1192407</v>
      </c>
      <c r="B1230" t="s">
        <v>2641</v>
      </c>
      <c r="C1230" t="s">
        <v>4</v>
      </c>
      <c r="D1230" t="s">
        <v>4</v>
      </c>
      <c r="E1230" s="3" t="s">
        <v>4</v>
      </c>
      <c r="F1230" s="1" t="str">
        <f>HYPERLINK("https://strategicplanning.horsham.gov.uk/Regulation_19_Local_Plan/showUserAnswers?qid=9331459&amp;voteID=1192407", "View Response")</f>
        <v>View Response</v>
      </c>
    </row>
    <row r="1231" spans="1:6" x14ac:dyDescent="0.35">
      <c r="A1231">
        <v>1192409</v>
      </c>
      <c r="B1231" t="s">
        <v>2536</v>
      </c>
      <c r="C1231" t="s">
        <v>4</v>
      </c>
      <c r="D1231" t="s">
        <v>4</v>
      </c>
      <c r="E1231" s="3" t="s">
        <v>4</v>
      </c>
      <c r="F1231" s="1" t="str">
        <f>HYPERLINK("https://strategicplanning.horsham.gov.uk/Regulation_19_Local_Plan/showUserAnswers?qid=9331459&amp;voteID=1192409", "View Response")</f>
        <v>View Response</v>
      </c>
    </row>
    <row r="1232" spans="1:6" x14ac:dyDescent="0.35">
      <c r="A1232">
        <v>1192411</v>
      </c>
      <c r="B1232" t="s">
        <v>2632</v>
      </c>
      <c r="C1232" t="s">
        <v>1307</v>
      </c>
      <c r="D1232" t="s">
        <v>4</v>
      </c>
      <c r="E1232" s="3" t="s">
        <v>4</v>
      </c>
      <c r="F1232" s="1" t="str">
        <f>HYPERLINK("https://strategicplanning.horsham.gov.uk/Regulation_19_Local_Plan/showUserAnswers?qid=9331459&amp;voteID=1192411", "View Response")</f>
        <v>View Response</v>
      </c>
    </row>
    <row r="1233" spans="1:6" x14ac:dyDescent="0.35">
      <c r="A1233">
        <v>1192414</v>
      </c>
      <c r="B1233" t="s">
        <v>2641</v>
      </c>
      <c r="C1233" t="s">
        <v>4</v>
      </c>
      <c r="D1233" t="s">
        <v>4</v>
      </c>
      <c r="E1233" s="3" t="s">
        <v>4</v>
      </c>
      <c r="F1233" s="1" t="str">
        <f>HYPERLINK("https://strategicplanning.horsham.gov.uk/Regulation_19_Local_Plan/showUserAnswers?qid=9331459&amp;voteID=1192414", "View Response")</f>
        <v>View Response</v>
      </c>
    </row>
    <row r="1234" spans="1:6" x14ac:dyDescent="0.35">
      <c r="A1234">
        <v>1192415</v>
      </c>
      <c r="B1234" t="s">
        <v>2632</v>
      </c>
      <c r="C1234" t="s">
        <v>1307</v>
      </c>
      <c r="D1234" t="s">
        <v>4</v>
      </c>
      <c r="E1234" s="3" t="s">
        <v>4</v>
      </c>
      <c r="F1234" s="1" t="str">
        <f>HYPERLINK("https://strategicplanning.horsham.gov.uk/Regulation_19_Local_Plan/showUserAnswers?qid=9331459&amp;voteID=1192415", "View Response")</f>
        <v>View Response</v>
      </c>
    </row>
    <row r="1235" spans="1:6" x14ac:dyDescent="0.35">
      <c r="A1235">
        <v>1192416</v>
      </c>
      <c r="B1235" t="s">
        <v>2644</v>
      </c>
      <c r="C1235" t="s">
        <v>4</v>
      </c>
      <c r="D1235" t="s">
        <v>4</v>
      </c>
      <c r="E1235" s="3" t="s">
        <v>4</v>
      </c>
      <c r="F1235" s="1" t="str">
        <f>HYPERLINK("https://strategicplanning.horsham.gov.uk/Regulation_19_Local_Plan/showUserAnswers?qid=9331459&amp;voteID=1192416", "View Response")</f>
        <v>View Response</v>
      </c>
    </row>
    <row r="1236" spans="1:6" x14ac:dyDescent="0.35">
      <c r="A1236">
        <v>1192418</v>
      </c>
      <c r="B1236" t="s">
        <v>2645</v>
      </c>
      <c r="C1236" t="s">
        <v>1350</v>
      </c>
      <c r="D1236" t="s">
        <v>4</v>
      </c>
      <c r="E1236" s="3" t="s">
        <v>127</v>
      </c>
      <c r="F1236" s="1" t="str">
        <f>HYPERLINK("https://strategicplanning.horsham.gov.uk/Regulation_19_Local_Plan/showUserAnswers?qid=9331459&amp;voteID=1192418", "View Response")</f>
        <v>View Response</v>
      </c>
    </row>
    <row r="1237" spans="1:6" x14ac:dyDescent="0.35">
      <c r="A1237">
        <v>1192419</v>
      </c>
      <c r="B1237" t="s">
        <v>2536</v>
      </c>
      <c r="C1237" t="s">
        <v>4</v>
      </c>
      <c r="D1237" t="s">
        <v>4</v>
      </c>
      <c r="E1237" s="3" t="s">
        <v>4</v>
      </c>
      <c r="F1237" s="1" t="str">
        <f>HYPERLINK("https://strategicplanning.horsham.gov.uk/Regulation_19_Local_Plan/showUserAnswers?qid=9331459&amp;voteID=1192419", "View Response")</f>
        <v>View Response</v>
      </c>
    </row>
    <row r="1238" spans="1:6" x14ac:dyDescent="0.35">
      <c r="A1238">
        <v>1192421</v>
      </c>
      <c r="B1238" t="s">
        <v>2646</v>
      </c>
      <c r="C1238" t="s">
        <v>1353</v>
      </c>
      <c r="D1238" t="s">
        <v>4</v>
      </c>
      <c r="E1238" s="3" t="s">
        <v>127</v>
      </c>
      <c r="F1238" s="1" t="str">
        <f>HYPERLINK("https://strategicplanning.horsham.gov.uk/Regulation_19_Local_Plan/showUserAnswers?qid=9331459&amp;voteID=1192421", "View Response")</f>
        <v>View Response</v>
      </c>
    </row>
    <row r="1239" spans="1:6" x14ac:dyDescent="0.35">
      <c r="A1239">
        <v>1192422</v>
      </c>
      <c r="B1239" t="s">
        <v>2629</v>
      </c>
      <c r="C1239" t="s">
        <v>4</v>
      </c>
      <c r="D1239" t="s">
        <v>4</v>
      </c>
      <c r="E1239" s="3" t="s">
        <v>127</v>
      </c>
      <c r="F1239" s="1" t="str">
        <f>HYPERLINK("https://strategicplanning.horsham.gov.uk/Regulation_19_Local_Plan/showUserAnswers?qid=9331459&amp;voteID=1192422", "View Response")</f>
        <v>View Response</v>
      </c>
    </row>
    <row r="1240" spans="1:6" x14ac:dyDescent="0.35">
      <c r="A1240">
        <v>1192423</v>
      </c>
      <c r="B1240" t="s">
        <v>2647</v>
      </c>
      <c r="C1240" t="s">
        <v>1356</v>
      </c>
      <c r="D1240" t="s">
        <v>4</v>
      </c>
      <c r="E1240" s="3" t="s">
        <v>127</v>
      </c>
      <c r="F1240" s="1" t="str">
        <f>HYPERLINK("https://strategicplanning.horsham.gov.uk/Regulation_19_Local_Plan/showUserAnswers?qid=9331459&amp;voteID=1192423", "View Response")</f>
        <v>View Response</v>
      </c>
    </row>
    <row r="1241" spans="1:6" x14ac:dyDescent="0.35">
      <c r="A1241">
        <v>1192424</v>
      </c>
      <c r="B1241" t="s">
        <v>2641</v>
      </c>
      <c r="C1241" t="s">
        <v>4</v>
      </c>
      <c r="D1241" t="s">
        <v>4</v>
      </c>
      <c r="E1241" s="3" t="s">
        <v>4</v>
      </c>
      <c r="F1241" s="1" t="str">
        <f>HYPERLINK("https://strategicplanning.horsham.gov.uk/Regulation_19_Local_Plan/showUserAnswers?qid=9331459&amp;voteID=1192424", "View Response")</f>
        <v>View Response</v>
      </c>
    </row>
    <row r="1242" spans="1:6" x14ac:dyDescent="0.35">
      <c r="A1242">
        <v>1192426</v>
      </c>
      <c r="B1242" t="s">
        <v>2648</v>
      </c>
      <c r="C1242" t="s">
        <v>4</v>
      </c>
      <c r="D1242" t="s">
        <v>4</v>
      </c>
      <c r="E1242" s="3" t="s">
        <v>4</v>
      </c>
      <c r="F1242" s="1" t="str">
        <f>HYPERLINK("https://strategicplanning.horsham.gov.uk/Regulation_19_Local_Plan/showUserAnswers?qid=9331459&amp;voteID=1192426", "View Response")</f>
        <v>View Response</v>
      </c>
    </row>
    <row r="1243" spans="1:6" x14ac:dyDescent="0.35">
      <c r="A1243">
        <v>1192427</v>
      </c>
      <c r="B1243" t="s">
        <v>2649</v>
      </c>
      <c r="C1243" t="s">
        <v>4</v>
      </c>
      <c r="D1243" t="s">
        <v>4</v>
      </c>
      <c r="E1243" s="3" t="s">
        <v>4</v>
      </c>
      <c r="F1243" s="1" t="str">
        <f>HYPERLINK("https://strategicplanning.horsham.gov.uk/Regulation_19_Local_Plan/showUserAnswers?qid=9331459&amp;voteID=1192427", "View Response")</f>
        <v>View Response</v>
      </c>
    </row>
    <row r="1244" spans="1:6" x14ac:dyDescent="0.35">
      <c r="A1244">
        <v>1192428</v>
      </c>
      <c r="B1244" t="s">
        <v>2536</v>
      </c>
      <c r="C1244" t="s">
        <v>4</v>
      </c>
      <c r="D1244" t="s">
        <v>4</v>
      </c>
      <c r="E1244" s="3" t="s">
        <v>4</v>
      </c>
      <c r="F1244" s="1" t="str">
        <f>HYPERLINK("https://strategicplanning.horsham.gov.uk/Regulation_19_Local_Plan/showUserAnswers?qid=9331459&amp;voteID=1192428", "View Response")</f>
        <v>View Response</v>
      </c>
    </row>
    <row r="1245" spans="1:6" x14ac:dyDescent="0.35">
      <c r="A1245">
        <v>1192429</v>
      </c>
      <c r="B1245" t="s">
        <v>2630</v>
      </c>
      <c r="C1245" t="s">
        <v>4</v>
      </c>
      <c r="D1245" t="s">
        <v>4</v>
      </c>
      <c r="E1245" s="3" t="s">
        <v>127</v>
      </c>
      <c r="F1245" s="1" t="str">
        <f>HYPERLINK("https://strategicplanning.horsham.gov.uk/Regulation_19_Local_Plan/showUserAnswers?qid=9331459&amp;voteID=1192429", "View Response")</f>
        <v>View Response</v>
      </c>
    </row>
    <row r="1246" spans="1:6" x14ac:dyDescent="0.35">
      <c r="A1246">
        <v>1192430</v>
      </c>
      <c r="B1246" t="s">
        <v>2641</v>
      </c>
      <c r="C1246" t="s">
        <v>4</v>
      </c>
      <c r="D1246" t="s">
        <v>4</v>
      </c>
      <c r="E1246" s="3" t="s">
        <v>4</v>
      </c>
      <c r="F1246" s="1" t="str">
        <f>HYPERLINK("https://strategicplanning.horsham.gov.uk/Regulation_19_Local_Plan/showUserAnswers?qid=9331459&amp;voteID=1192430", "View Response")</f>
        <v>View Response</v>
      </c>
    </row>
    <row r="1247" spans="1:6" x14ac:dyDescent="0.35">
      <c r="A1247">
        <v>1192432</v>
      </c>
      <c r="B1247" t="s">
        <v>2650</v>
      </c>
      <c r="C1247" t="s">
        <v>4</v>
      </c>
      <c r="D1247" t="s">
        <v>4</v>
      </c>
      <c r="E1247" s="3" t="s">
        <v>4</v>
      </c>
      <c r="F1247" s="1" t="str">
        <f>HYPERLINK("https://strategicplanning.horsham.gov.uk/Regulation_19_Local_Plan/showUserAnswers?qid=9331459&amp;voteID=1192432", "View Response")</f>
        <v>View Response</v>
      </c>
    </row>
    <row r="1248" spans="1:6" x14ac:dyDescent="0.35">
      <c r="A1248">
        <v>1192433</v>
      </c>
      <c r="B1248" t="s">
        <v>2632</v>
      </c>
      <c r="C1248" t="s">
        <v>1307</v>
      </c>
      <c r="D1248" t="s">
        <v>4</v>
      </c>
      <c r="E1248" s="3" t="s">
        <v>4</v>
      </c>
      <c r="F1248" s="1" t="str">
        <f>HYPERLINK("https://strategicplanning.horsham.gov.uk/Regulation_19_Local_Plan/showUserAnswers?qid=9331459&amp;voteID=1192433", "View Response")</f>
        <v>View Response</v>
      </c>
    </row>
    <row r="1249" spans="1:6" x14ac:dyDescent="0.35">
      <c r="A1249">
        <v>1192434</v>
      </c>
      <c r="B1249" t="s">
        <v>2649</v>
      </c>
      <c r="C1249" t="s">
        <v>4</v>
      </c>
      <c r="D1249" t="s">
        <v>4</v>
      </c>
      <c r="E1249" s="3" t="s">
        <v>4</v>
      </c>
      <c r="F1249" s="1" t="str">
        <f>HYPERLINK("https://strategicplanning.horsham.gov.uk/Regulation_19_Local_Plan/showUserAnswers?qid=9331459&amp;voteID=1192434", "View Response")</f>
        <v>View Response</v>
      </c>
    </row>
    <row r="1250" spans="1:6" x14ac:dyDescent="0.35">
      <c r="A1250">
        <v>1192437</v>
      </c>
      <c r="B1250" t="s">
        <v>2536</v>
      </c>
      <c r="C1250" t="s">
        <v>4</v>
      </c>
      <c r="D1250" t="s">
        <v>4</v>
      </c>
      <c r="E1250" s="3" t="s">
        <v>4</v>
      </c>
      <c r="F1250" s="1" t="str">
        <f>HYPERLINK("https://strategicplanning.horsham.gov.uk/Regulation_19_Local_Plan/showUserAnswers?qid=9331459&amp;voteID=1192437", "View Response")</f>
        <v>View Response</v>
      </c>
    </row>
    <row r="1251" spans="1:6" x14ac:dyDescent="0.35">
      <c r="A1251">
        <v>1192438</v>
      </c>
      <c r="B1251" t="s">
        <v>2641</v>
      </c>
      <c r="C1251" t="s">
        <v>4</v>
      </c>
      <c r="D1251" t="s">
        <v>4</v>
      </c>
      <c r="E1251" s="3" t="s">
        <v>4</v>
      </c>
      <c r="F1251" s="1" t="str">
        <f>HYPERLINK("https://strategicplanning.horsham.gov.uk/Regulation_19_Local_Plan/showUserAnswers?qid=9331459&amp;voteID=1192438", "View Response")</f>
        <v>View Response</v>
      </c>
    </row>
    <row r="1252" spans="1:6" x14ac:dyDescent="0.35">
      <c r="A1252">
        <v>1192439</v>
      </c>
      <c r="B1252" t="s">
        <v>2651</v>
      </c>
      <c r="C1252" t="s">
        <v>4</v>
      </c>
      <c r="D1252" t="s">
        <v>4</v>
      </c>
      <c r="E1252" s="3" t="s">
        <v>4</v>
      </c>
      <c r="F1252" s="1" t="str">
        <f>HYPERLINK("https://strategicplanning.horsham.gov.uk/Regulation_19_Local_Plan/showUserAnswers?qid=9331459&amp;voteID=1192439", "View Response")</f>
        <v>View Response</v>
      </c>
    </row>
    <row r="1253" spans="1:6" x14ac:dyDescent="0.35">
      <c r="A1253">
        <v>1192440</v>
      </c>
      <c r="B1253" t="s">
        <v>2652</v>
      </c>
      <c r="C1253" t="s">
        <v>4</v>
      </c>
      <c r="D1253" t="s">
        <v>4</v>
      </c>
      <c r="E1253" s="3" t="s">
        <v>4</v>
      </c>
      <c r="F1253" s="1" t="str">
        <f>HYPERLINK("https://strategicplanning.horsham.gov.uk/Regulation_19_Local_Plan/showUserAnswers?qid=9331459&amp;voteID=1192440", "View Response")</f>
        <v>View Response</v>
      </c>
    </row>
    <row r="1254" spans="1:6" x14ac:dyDescent="0.35">
      <c r="A1254">
        <v>1192441</v>
      </c>
      <c r="B1254" t="s">
        <v>2238</v>
      </c>
      <c r="C1254" t="s">
        <v>575</v>
      </c>
      <c r="D1254" t="s">
        <v>4</v>
      </c>
      <c r="E1254" s="3" t="s">
        <v>127</v>
      </c>
      <c r="F1254" s="1" t="str">
        <f>HYPERLINK("https://strategicplanning.horsham.gov.uk/Regulation_19_Local_Plan/showUserAnswers?qid=9331459&amp;voteID=1192441", "View Response")</f>
        <v>View Response</v>
      </c>
    </row>
    <row r="1255" spans="1:6" x14ac:dyDescent="0.35">
      <c r="A1255">
        <v>1192442</v>
      </c>
      <c r="B1255" t="s">
        <v>2649</v>
      </c>
      <c r="C1255" t="s">
        <v>4</v>
      </c>
      <c r="D1255" t="s">
        <v>4</v>
      </c>
      <c r="E1255" s="3" t="s">
        <v>4</v>
      </c>
      <c r="F1255" s="1" t="str">
        <f>HYPERLINK("https://strategicplanning.horsham.gov.uk/Regulation_19_Local_Plan/showUserAnswers?qid=9331459&amp;voteID=1192442", "View Response")</f>
        <v>View Response</v>
      </c>
    </row>
    <row r="1256" spans="1:6" x14ac:dyDescent="0.35">
      <c r="A1256">
        <v>1192445</v>
      </c>
      <c r="B1256" t="s">
        <v>2632</v>
      </c>
      <c r="C1256" t="s">
        <v>1307</v>
      </c>
      <c r="D1256" t="s">
        <v>4</v>
      </c>
      <c r="E1256" s="3" t="s">
        <v>4</v>
      </c>
      <c r="F1256" s="1" t="str">
        <f>HYPERLINK("https://strategicplanning.horsham.gov.uk/Regulation_19_Local_Plan/showUserAnswers?qid=9331459&amp;voteID=1192445", "View Response")</f>
        <v>View Response</v>
      </c>
    </row>
    <row r="1257" spans="1:6" x14ac:dyDescent="0.35">
      <c r="A1257">
        <v>1192446</v>
      </c>
      <c r="B1257" t="s">
        <v>2651</v>
      </c>
      <c r="C1257" t="s">
        <v>4</v>
      </c>
      <c r="D1257" t="s">
        <v>4</v>
      </c>
      <c r="E1257" s="3" t="s">
        <v>4</v>
      </c>
      <c r="F1257" s="1" t="str">
        <f>HYPERLINK("https://strategicplanning.horsham.gov.uk/Regulation_19_Local_Plan/showUserAnswers?qid=9331459&amp;voteID=1192446", "View Response")</f>
        <v>View Response</v>
      </c>
    </row>
    <row r="1258" spans="1:6" x14ac:dyDescent="0.35">
      <c r="A1258">
        <v>1192447</v>
      </c>
      <c r="B1258" t="s">
        <v>2653</v>
      </c>
      <c r="C1258" t="s">
        <v>4</v>
      </c>
      <c r="D1258" t="s">
        <v>4</v>
      </c>
      <c r="E1258" s="3" t="s">
        <v>4</v>
      </c>
      <c r="F1258" s="1" t="str">
        <f>HYPERLINK("https://strategicplanning.horsham.gov.uk/Regulation_19_Local_Plan/showUserAnswers?qid=9331459&amp;voteID=1192447", "View Response")</f>
        <v>View Response</v>
      </c>
    </row>
    <row r="1259" spans="1:6" x14ac:dyDescent="0.35">
      <c r="A1259">
        <v>1192448</v>
      </c>
      <c r="B1259" t="s">
        <v>2536</v>
      </c>
      <c r="C1259" t="s">
        <v>4</v>
      </c>
      <c r="D1259" t="s">
        <v>4</v>
      </c>
      <c r="E1259" s="3" t="s">
        <v>4</v>
      </c>
      <c r="F1259" s="1" t="str">
        <f>HYPERLINK("https://strategicplanning.horsham.gov.uk/Regulation_19_Local_Plan/showUserAnswers?qid=9331459&amp;voteID=1192448", "View Response")</f>
        <v>View Response</v>
      </c>
    </row>
    <row r="1260" spans="1:6" x14ac:dyDescent="0.35">
      <c r="A1260">
        <v>1192450</v>
      </c>
      <c r="B1260" t="s">
        <v>2654</v>
      </c>
      <c r="C1260" t="s">
        <v>4</v>
      </c>
      <c r="D1260" t="s">
        <v>4</v>
      </c>
      <c r="E1260" s="3" t="s">
        <v>4</v>
      </c>
      <c r="F1260" s="1" t="str">
        <f>HYPERLINK("https://strategicplanning.horsham.gov.uk/Regulation_19_Local_Plan/showUserAnswers?qid=9331459&amp;voteID=1192450", "View Response")</f>
        <v>View Response</v>
      </c>
    </row>
    <row r="1261" spans="1:6" x14ac:dyDescent="0.35">
      <c r="A1261">
        <v>1192451</v>
      </c>
      <c r="B1261" t="s">
        <v>2159</v>
      </c>
      <c r="C1261" t="s">
        <v>4</v>
      </c>
      <c r="D1261" t="s">
        <v>4</v>
      </c>
      <c r="E1261" s="3" t="s">
        <v>127</v>
      </c>
      <c r="F1261" s="1" t="str">
        <f>HYPERLINK("https://strategicplanning.horsham.gov.uk/Regulation_19_Local_Plan/showUserAnswers?qid=9331459&amp;voteID=1192451", "View Response")</f>
        <v>View Response</v>
      </c>
    </row>
    <row r="1262" spans="1:6" x14ac:dyDescent="0.35">
      <c r="A1262">
        <v>1192452</v>
      </c>
      <c r="B1262" t="s">
        <v>2649</v>
      </c>
      <c r="C1262" t="s">
        <v>4</v>
      </c>
      <c r="D1262" t="s">
        <v>4</v>
      </c>
      <c r="E1262" s="3" t="s">
        <v>4</v>
      </c>
      <c r="F1262" s="1" t="str">
        <f>HYPERLINK("https://strategicplanning.horsham.gov.uk/Regulation_19_Local_Plan/showUserAnswers?qid=9331459&amp;voteID=1192452", "View Response")</f>
        <v>View Response</v>
      </c>
    </row>
    <row r="1263" spans="1:6" x14ac:dyDescent="0.35">
      <c r="A1263">
        <v>1192453</v>
      </c>
      <c r="B1263" t="s">
        <v>2651</v>
      </c>
      <c r="C1263" t="s">
        <v>4</v>
      </c>
      <c r="D1263" t="s">
        <v>4</v>
      </c>
      <c r="E1263" s="3" t="s">
        <v>4</v>
      </c>
      <c r="F1263" s="1" t="str">
        <f>HYPERLINK("https://strategicplanning.horsham.gov.uk/Regulation_19_Local_Plan/showUserAnswers?qid=9331459&amp;voteID=1192453", "View Response")</f>
        <v>View Response</v>
      </c>
    </row>
    <row r="1264" spans="1:6" x14ac:dyDescent="0.35">
      <c r="A1264">
        <v>1192454</v>
      </c>
      <c r="B1264" t="s">
        <v>2655</v>
      </c>
      <c r="C1264" t="s">
        <v>4</v>
      </c>
      <c r="D1264" t="s">
        <v>4</v>
      </c>
      <c r="E1264" s="3" t="s">
        <v>4</v>
      </c>
      <c r="F1264" s="1" t="str">
        <f>HYPERLINK("https://strategicplanning.horsham.gov.uk/Regulation_19_Local_Plan/showUserAnswers?qid=9331459&amp;voteID=1192454", "View Response")</f>
        <v>View Response</v>
      </c>
    </row>
    <row r="1265" spans="1:6" x14ac:dyDescent="0.35">
      <c r="A1265">
        <v>1192455</v>
      </c>
      <c r="B1265" t="s">
        <v>2656</v>
      </c>
      <c r="C1265" t="s">
        <v>4</v>
      </c>
      <c r="D1265" t="s">
        <v>4</v>
      </c>
      <c r="E1265" s="3" t="s">
        <v>4</v>
      </c>
      <c r="F1265" s="1" t="str">
        <f>HYPERLINK("https://strategicplanning.horsham.gov.uk/Regulation_19_Local_Plan/showUserAnswers?qid=9331459&amp;voteID=1192455", "View Response")</f>
        <v>View Response</v>
      </c>
    </row>
    <row r="1266" spans="1:6" x14ac:dyDescent="0.35">
      <c r="A1266">
        <v>1192456</v>
      </c>
      <c r="B1266" t="s">
        <v>2632</v>
      </c>
      <c r="C1266" t="s">
        <v>1307</v>
      </c>
      <c r="D1266" t="s">
        <v>4</v>
      </c>
      <c r="E1266" s="3" t="s">
        <v>4</v>
      </c>
      <c r="F1266" s="1" t="str">
        <f>HYPERLINK("https://strategicplanning.horsham.gov.uk/Regulation_19_Local_Plan/showUserAnswers?qid=9331459&amp;voteID=1192456", "View Response")</f>
        <v>View Response</v>
      </c>
    </row>
    <row r="1267" spans="1:6" x14ac:dyDescent="0.35">
      <c r="A1267">
        <v>1192457</v>
      </c>
      <c r="B1267" t="s">
        <v>2536</v>
      </c>
      <c r="C1267" t="s">
        <v>4</v>
      </c>
      <c r="D1267" t="s">
        <v>4</v>
      </c>
      <c r="E1267" s="3" t="s">
        <v>4</v>
      </c>
      <c r="F1267" s="1" t="str">
        <f>HYPERLINK("https://strategicplanning.horsham.gov.uk/Regulation_19_Local_Plan/showUserAnswers?qid=9331459&amp;voteID=1192457", "View Response")</f>
        <v>View Response</v>
      </c>
    </row>
    <row r="1268" spans="1:6" x14ac:dyDescent="0.35">
      <c r="A1268">
        <v>1192459</v>
      </c>
      <c r="B1268" t="s">
        <v>2651</v>
      </c>
      <c r="C1268" t="s">
        <v>4</v>
      </c>
      <c r="D1268" t="s">
        <v>4</v>
      </c>
      <c r="E1268" s="3" t="s">
        <v>4</v>
      </c>
      <c r="F1268" s="1" t="str">
        <f>HYPERLINK("https://strategicplanning.horsham.gov.uk/Regulation_19_Local_Plan/showUserAnswers?qid=9331459&amp;voteID=1192459", "View Response")</f>
        <v>View Response</v>
      </c>
    </row>
    <row r="1269" spans="1:6" x14ac:dyDescent="0.35">
      <c r="A1269">
        <v>1192460</v>
      </c>
      <c r="B1269" t="s">
        <v>2657</v>
      </c>
      <c r="C1269" t="s">
        <v>4</v>
      </c>
      <c r="D1269" t="s">
        <v>4</v>
      </c>
      <c r="E1269" s="3" t="s">
        <v>127</v>
      </c>
      <c r="F1269" s="1" t="str">
        <f>HYPERLINK("https://strategicplanning.horsham.gov.uk/Regulation_19_Local_Plan/showUserAnswers?qid=9331459&amp;voteID=1192460", "View Response")</f>
        <v>View Response</v>
      </c>
    </row>
    <row r="1270" spans="1:6" x14ac:dyDescent="0.35">
      <c r="A1270">
        <v>1192461</v>
      </c>
      <c r="B1270" t="s">
        <v>2658</v>
      </c>
      <c r="C1270" t="s">
        <v>4</v>
      </c>
      <c r="D1270" t="s">
        <v>1387</v>
      </c>
      <c r="E1270" s="3" t="s">
        <v>127</v>
      </c>
      <c r="F1270" s="1" t="str">
        <f>HYPERLINK("https://strategicplanning.horsham.gov.uk/Regulation_19_Local_Plan/showUserAnswers?qid=9331459&amp;voteID=1192461", "View Response")</f>
        <v>View Response</v>
      </c>
    </row>
    <row r="1271" spans="1:6" x14ac:dyDescent="0.35">
      <c r="A1271">
        <v>1192462</v>
      </c>
      <c r="B1271" t="s">
        <v>2651</v>
      </c>
      <c r="C1271" t="s">
        <v>4</v>
      </c>
      <c r="D1271" t="s">
        <v>4</v>
      </c>
      <c r="E1271" s="3" t="s">
        <v>4</v>
      </c>
      <c r="F1271" s="1" t="str">
        <f>HYPERLINK("https://strategicplanning.horsham.gov.uk/Regulation_19_Local_Plan/showUserAnswers?qid=9331459&amp;voteID=1192462", "View Response")</f>
        <v>View Response</v>
      </c>
    </row>
    <row r="1272" spans="1:6" x14ac:dyDescent="0.35">
      <c r="A1272">
        <v>1192463</v>
      </c>
      <c r="B1272" t="s">
        <v>2649</v>
      </c>
      <c r="C1272" t="s">
        <v>4</v>
      </c>
      <c r="D1272" t="s">
        <v>4</v>
      </c>
      <c r="E1272" s="3" t="s">
        <v>4</v>
      </c>
      <c r="F1272" s="1" t="str">
        <f>HYPERLINK("https://strategicplanning.horsham.gov.uk/Regulation_19_Local_Plan/showUserAnswers?qid=9331459&amp;voteID=1192463", "View Response")</f>
        <v>View Response</v>
      </c>
    </row>
    <row r="1273" spans="1:6" x14ac:dyDescent="0.35">
      <c r="A1273">
        <v>1192464</v>
      </c>
      <c r="B1273" t="s">
        <v>2651</v>
      </c>
      <c r="C1273" t="s">
        <v>4</v>
      </c>
      <c r="D1273" t="s">
        <v>4</v>
      </c>
      <c r="E1273" s="3" t="s">
        <v>4</v>
      </c>
      <c r="F1273" s="1" t="str">
        <f>HYPERLINK("https://strategicplanning.horsham.gov.uk/Regulation_19_Local_Plan/showUserAnswers?qid=9331459&amp;voteID=1192464", "View Response")</f>
        <v>View Response</v>
      </c>
    </row>
    <row r="1274" spans="1:6" x14ac:dyDescent="0.35">
      <c r="A1274">
        <v>1192467</v>
      </c>
      <c r="B1274" t="s">
        <v>2099</v>
      </c>
      <c r="D1274" t="s">
        <v>4</v>
      </c>
      <c r="E1274" s="3" t="s">
        <v>127</v>
      </c>
      <c r="F1274" s="1" t="str">
        <f>HYPERLINK("https://strategicplanning.horsham.gov.uk/Regulation_19_Local_Plan/showUserAnswers?qid=9331459&amp;voteID=1192467", "View Response")</f>
        <v>View Response</v>
      </c>
    </row>
    <row r="1275" spans="1:6" x14ac:dyDescent="0.35">
      <c r="A1275">
        <v>1192468</v>
      </c>
      <c r="B1275" t="s">
        <v>2659</v>
      </c>
      <c r="C1275" t="s">
        <v>4</v>
      </c>
      <c r="D1275" t="s">
        <v>4</v>
      </c>
      <c r="E1275" s="3" t="s">
        <v>127</v>
      </c>
      <c r="F1275" s="1" t="str">
        <f>HYPERLINK("https://strategicplanning.horsham.gov.uk/Regulation_19_Local_Plan/showUserAnswers?qid=9331459&amp;voteID=1192468", "View Response")</f>
        <v>View Response</v>
      </c>
    </row>
    <row r="1276" spans="1:6" x14ac:dyDescent="0.35">
      <c r="A1276">
        <v>1192469</v>
      </c>
      <c r="B1276" t="s">
        <v>2660</v>
      </c>
      <c r="C1276" t="s">
        <v>4</v>
      </c>
      <c r="D1276" t="s">
        <v>4</v>
      </c>
      <c r="E1276" s="3" t="s">
        <v>127</v>
      </c>
      <c r="F1276" s="1" t="str">
        <f>HYPERLINK("https://strategicplanning.horsham.gov.uk/Regulation_19_Local_Plan/showUserAnswers?qid=9331459&amp;voteID=1192469", "View Response")</f>
        <v>View Response</v>
      </c>
    </row>
    <row r="1277" spans="1:6" x14ac:dyDescent="0.35">
      <c r="A1277">
        <v>1192471</v>
      </c>
      <c r="B1277" t="s">
        <v>2632</v>
      </c>
      <c r="C1277" t="s">
        <v>1307</v>
      </c>
      <c r="D1277" t="s">
        <v>4</v>
      </c>
      <c r="E1277" s="3" t="s">
        <v>4</v>
      </c>
      <c r="F1277" s="1" t="str">
        <f>HYPERLINK("https://strategicplanning.horsham.gov.uk/Regulation_19_Local_Plan/showUserAnswers?qid=9331459&amp;voteID=1192471", "View Response")</f>
        <v>View Response</v>
      </c>
    </row>
    <row r="1278" spans="1:6" x14ac:dyDescent="0.35">
      <c r="A1278">
        <v>1192472</v>
      </c>
      <c r="B1278" t="s">
        <v>2658</v>
      </c>
      <c r="C1278" t="s">
        <v>4</v>
      </c>
      <c r="D1278" t="s">
        <v>1387</v>
      </c>
      <c r="E1278" s="3" t="s">
        <v>127</v>
      </c>
      <c r="F1278" s="1" t="str">
        <f>HYPERLINK("https://strategicplanning.horsham.gov.uk/Regulation_19_Local_Plan/showUserAnswers?qid=9331459&amp;voteID=1192472", "View Response")</f>
        <v>View Response</v>
      </c>
    </row>
    <row r="1279" spans="1:6" x14ac:dyDescent="0.35">
      <c r="A1279">
        <v>1192474</v>
      </c>
      <c r="B1279" t="s">
        <v>2661</v>
      </c>
      <c r="C1279" t="s">
        <v>4</v>
      </c>
      <c r="D1279" t="s">
        <v>4</v>
      </c>
      <c r="E1279" s="3" t="s">
        <v>4</v>
      </c>
      <c r="F1279" s="1" t="str">
        <f>HYPERLINK("https://strategicplanning.horsham.gov.uk/Regulation_19_Local_Plan/showUserAnswers?qid=9331459&amp;voteID=1192474", "View Response")</f>
        <v>View Response</v>
      </c>
    </row>
    <row r="1280" spans="1:6" x14ac:dyDescent="0.35">
      <c r="A1280">
        <v>1192475</v>
      </c>
      <c r="B1280" t="s">
        <v>2176</v>
      </c>
      <c r="C1280" t="s">
        <v>4</v>
      </c>
      <c r="D1280" t="s">
        <v>4</v>
      </c>
      <c r="E1280" s="3" t="s">
        <v>127</v>
      </c>
      <c r="F1280" s="1" t="str">
        <f>HYPERLINK("https://strategicplanning.horsham.gov.uk/Regulation_19_Local_Plan/showUserAnswers?qid=9331459&amp;voteID=1192475", "View Response")</f>
        <v>View Response</v>
      </c>
    </row>
    <row r="1281" spans="1:6" x14ac:dyDescent="0.35">
      <c r="A1281">
        <v>1192477</v>
      </c>
      <c r="B1281" t="s">
        <v>2662</v>
      </c>
      <c r="C1281" t="s">
        <v>4</v>
      </c>
      <c r="D1281" t="s">
        <v>4</v>
      </c>
      <c r="E1281" s="3" t="s">
        <v>127</v>
      </c>
      <c r="F1281" s="1" t="str">
        <f>HYPERLINK("https://strategicplanning.horsham.gov.uk/Regulation_19_Local_Plan/showUserAnswers?qid=9331459&amp;voteID=1192477", "View Response")</f>
        <v>View Response</v>
      </c>
    </row>
    <row r="1282" spans="1:6" x14ac:dyDescent="0.35">
      <c r="A1282">
        <v>1192479</v>
      </c>
      <c r="B1282" t="s">
        <v>2663</v>
      </c>
      <c r="C1282" t="s">
        <v>4</v>
      </c>
      <c r="D1282" t="s">
        <v>4</v>
      </c>
      <c r="E1282" s="3" t="s">
        <v>127</v>
      </c>
      <c r="F1282" s="1" t="str">
        <f>HYPERLINK("https://strategicplanning.horsham.gov.uk/Regulation_19_Local_Plan/showUserAnswers?qid=9331459&amp;voteID=1192479", "View Response")</f>
        <v>View Response</v>
      </c>
    </row>
    <row r="1283" spans="1:6" x14ac:dyDescent="0.35">
      <c r="A1283">
        <v>1192481</v>
      </c>
      <c r="B1283" t="s">
        <v>2632</v>
      </c>
      <c r="C1283" t="s">
        <v>1307</v>
      </c>
      <c r="D1283" t="s">
        <v>4</v>
      </c>
      <c r="E1283" s="3" t="s">
        <v>4</v>
      </c>
      <c r="F1283" s="1" t="str">
        <f>HYPERLINK("https://strategicplanning.horsham.gov.uk/Regulation_19_Local_Plan/showUserAnswers?qid=9331459&amp;voteID=1192481", "View Response")</f>
        <v>View Response</v>
      </c>
    </row>
    <row r="1284" spans="1:6" x14ac:dyDescent="0.35">
      <c r="A1284">
        <v>1192483</v>
      </c>
      <c r="B1284" t="s">
        <v>2664</v>
      </c>
      <c r="C1284" t="s">
        <v>4</v>
      </c>
      <c r="D1284" t="s">
        <v>4</v>
      </c>
      <c r="E1284" s="3" t="s">
        <v>4</v>
      </c>
      <c r="F1284" s="1" t="str">
        <f>HYPERLINK("https://strategicplanning.horsham.gov.uk/Regulation_19_Local_Plan/showUserAnswers?qid=9331459&amp;voteID=1192483", "View Response")</f>
        <v>View Response</v>
      </c>
    </row>
    <row r="1285" spans="1:6" x14ac:dyDescent="0.35">
      <c r="A1285">
        <v>1192484</v>
      </c>
      <c r="B1285" t="s">
        <v>2665</v>
      </c>
      <c r="C1285" t="s">
        <v>4</v>
      </c>
      <c r="D1285" t="s">
        <v>4</v>
      </c>
      <c r="E1285" s="3" t="s">
        <v>4</v>
      </c>
      <c r="F1285" s="1" t="str">
        <f>HYPERLINK("https://strategicplanning.horsham.gov.uk/Regulation_19_Local_Plan/showUserAnswers?qid=9331459&amp;voteID=1192484", "View Response")</f>
        <v>View Response</v>
      </c>
    </row>
    <row r="1286" spans="1:6" x14ac:dyDescent="0.35">
      <c r="A1286">
        <v>1192487</v>
      </c>
      <c r="B1286" t="s">
        <v>2666</v>
      </c>
      <c r="C1286" t="s">
        <v>4</v>
      </c>
      <c r="D1286" t="s">
        <v>4</v>
      </c>
      <c r="E1286" s="3" t="s">
        <v>4</v>
      </c>
      <c r="F1286" s="1" t="str">
        <f>HYPERLINK("https://strategicplanning.horsham.gov.uk/Regulation_19_Local_Plan/showUserAnswers?qid=9331459&amp;voteID=1192487", "View Response")</f>
        <v>View Response</v>
      </c>
    </row>
    <row r="1287" spans="1:6" x14ac:dyDescent="0.35">
      <c r="A1287">
        <v>1192488</v>
      </c>
      <c r="B1287" t="s">
        <v>2667</v>
      </c>
      <c r="C1287" t="s">
        <v>4</v>
      </c>
      <c r="D1287" t="s">
        <v>4</v>
      </c>
      <c r="E1287" s="3" t="s">
        <v>4</v>
      </c>
      <c r="F1287" s="1" t="str">
        <f>HYPERLINK("https://strategicplanning.horsham.gov.uk/Regulation_19_Local_Plan/showUserAnswers?qid=9331459&amp;voteID=1192488", "View Response")</f>
        <v>View Response</v>
      </c>
    </row>
    <row r="1288" spans="1:6" x14ac:dyDescent="0.35">
      <c r="A1288">
        <v>1192489</v>
      </c>
      <c r="B1288" t="s">
        <v>2668</v>
      </c>
      <c r="C1288" t="s">
        <v>4</v>
      </c>
      <c r="D1288" t="s">
        <v>4</v>
      </c>
      <c r="E1288" s="3" t="s">
        <v>4</v>
      </c>
      <c r="F1288" s="1" t="str">
        <f>HYPERLINK("https://strategicplanning.horsham.gov.uk/Regulation_19_Local_Plan/showUserAnswers?qid=9331459&amp;voteID=1192489", "View Response")</f>
        <v>View Response</v>
      </c>
    </row>
    <row r="1289" spans="1:6" x14ac:dyDescent="0.35">
      <c r="A1289">
        <v>1192491</v>
      </c>
      <c r="B1289" t="s">
        <v>2667</v>
      </c>
      <c r="C1289" t="s">
        <v>4</v>
      </c>
      <c r="D1289" t="s">
        <v>4</v>
      </c>
      <c r="E1289" s="3" t="s">
        <v>4</v>
      </c>
      <c r="F1289" s="1" t="str">
        <f>HYPERLINK("https://strategicplanning.horsham.gov.uk/Regulation_19_Local_Plan/showUserAnswers?qid=9331459&amp;voteID=1192491", "View Response")</f>
        <v>View Response</v>
      </c>
    </row>
    <row r="1290" spans="1:6" x14ac:dyDescent="0.35">
      <c r="A1290">
        <v>1192493</v>
      </c>
      <c r="B1290" t="s">
        <v>2669</v>
      </c>
      <c r="C1290" t="s">
        <v>4</v>
      </c>
      <c r="D1290" t="s">
        <v>4</v>
      </c>
      <c r="E1290" s="3" t="s">
        <v>127</v>
      </c>
      <c r="F1290" s="1" t="str">
        <f>HYPERLINK("https://strategicplanning.horsham.gov.uk/Regulation_19_Local_Plan/showUserAnswers?qid=9331459&amp;voteID=1192493", "View Response")</f>
        <v>View Response</v>
      </c>
    </row>
    <row r="1291" spans="1:6" x14ac:dyDescent="0.35">
      <c r="A1291">
        <v>1192494</v>
      </c>
      <c r="B1291" t="s">
        <v>2667</v>
      </c>
      <c r="C1291" t="s">
        <v>4</v>
      </c>
      <c r="D1291" t="s">
        <v>4</v>
      </c>
      <c r="E1291" s="3" t="s">
        <v>4</v>
      </c>
      <c r="F1291" s="1" t="str">
        <f>HYPERLINK("https://strategicplanning.horsham.gov.uk/Regulation_19_Local_Plan/showUserAnswers?qid=9331459&amp;voteID=1192494", "View Response")</f>
        <v>View Response</v>
      </c>
    </row>
    <row r="1292" spans="1:6" x14ac:dyDescent="0.35">
      <c r="A1292">
        <v>1192495</v>
      </c>
      <c r="B1292" t="s">
        <v>2670</v>
      </c>
      <c r="C1292" t="s">
        <v>4</v>
      </c>
      <c r="D1292" t="s">
        <v>4</v>
      </c>
      <c r="E1292" s="3" t="s">
        <v>4</v>
      </c>
      <c r="F1292" s="1" t="str">
        <f>HYPERLINK("https://strategicplanning.horsham.gov.uk/Regulation_19_Local_Plan/showUserAnswers?qid=9331459&amp;voteID=1192495", "View Response")</f>
        <v>View Response</v>
      </c>
    </row>
    <row r="1293" spans="1:6" x14ac:dyDescent="0.35">
      <c r="A1293">
        <v>1192496</v>
      </c>
      <c r="B1293" t="s">
        <v>2671</v>
      </c>
      <c r="C1293" t="s">
        <v>1411</v>
      </c>
      <c r="D1293" t="s">
        <v>4</v>
      </c>
      <c r="E1293" s="3" t="s">
        <v>127</v>
      </c>
      <c r="F1293" s="1" t="str">
        <f>HYPERLINK("https://strategicplanning.horsham.gov.uk/Regulation_19_Local_Plan/showUserAnswers?qid=9331459&amp;voteID=1192496", "View Response")</f>
        <v>View Response</v>
      </c>
    </row>
    <row r="1294" spans="1:6" x14ac:dyDescent="0.35">
      <c r="A1294">
        <v>1192497</v>
      </c>
      <c r="B1294" t="s">
        <v>2667</v>
      </c>
      <c r="C1294" t="s">
        <v>4</v>
      </c>
      <c r="D1294" t="s">
        <v>4</v>
      </c>
      <c r="E1294" s="3" t="s">
        <v>4</v>
      </c>
      <c r="F1294" s="1" t="str">
        <f>HYPERLINK("https://strategicplanning.horsham.gov.uk/Regulation_19_Local_Plan/showUserAnswers?qid=9331459&amp;voteID=1192497", "View Response")</f>
        <v>View Response</v>
      </c>
    </row>
    <row r="1295" spans="1:6" x14ac:dyDescent="0.35">
      <c r="A1295">
        <v>1192498</v>
      </c>
      <c r="B1295" t="s">
        <v>2672</v>
      </c>
      <c r="C1295" t="s">
        <v>4</v>
      </c>
      <c r="D1295" t="s">
        <v>4</v>
      </c>
      <c r="E1295" s="3" t="s">
        <v>4</v>
      </c>
      <c r="F1295" s="1" t="str">
        <f>HYPERLINK("https://strategicplanning.horsham.gov.uk/Regulation_19_Local_Plan/showUserAnswers?qid=9331459&amp;voteID=1192498", "View Response")</f>
        <v>View Response</v>
      </c>
    </row>
    <row r="1296" spans="1:6" x14ac:dyDescent="0.35">
      <c r="A1296">
        <v>1192499</v>
      </c>
      <c r="B1296" t="s">
        <v>2673</v>
      </c>
      <c r="C1296" t="s">
        <v>4</v>
      </c>
      <c r="D1296" t="s">
        <v>4</v>
      </c>
      <c r="E1296" s="3" t="s">
        <v>4</v>
      </c>
      <c r="F1296" s="1" t="str">
        <f>HYPERLINK("https://strategicplanning.horsham.gov.uk/Regulation_19_Local_Plan/showUserAnswers?qid=9331459&amp;voteID=1192499", "View Response")</f>
        <v>View Response</v>
      </c>
    </row>
    <row r="1297" spans="1:6" x14ac:dyDescent="0.35">
      <c r="A1297">
        <v>1192503</v>
      </c>
      <c r="B1297" t="s">
        <v>2674</v>
      </c>
      <c r="C1297" t="s">
        <v>4</v>
      </c>
      <c r="D1297" t="s">
        <v>4</v>
      </c>
      <c r="E1297" s="3" t="s">
        <v>127</v>
      </c>
      <c r="F1297" s="1" t="str">
        <f>HYPERLINK("https://strategicplanning.horsham.gov.uk/Regulation_19_Local_Plan/showUserAnswers?qid=9331459&amp;voteID=1192503", "View Response")</f>
        <v>View Response</v>
      </c>
    </row>
    <row r="1298" spans="1:6" x14ac:dyDescent="0.35">
      <c r="A1298">
        <v>1192504</v>
      </c>
      <c r="B1298" t="s">
        <v>2675</v>
      </c>
      <c r="C1298" t="s">
        <v>4</v>
      </c>
      <c r="D1298" t="s">
        <v>4</v>
      </c>
      <c r="E1298" s="3" t="s">
        <v>4</v>
      </c>
      <c r="F1298" s="1" t="str">
        <f>HYPERLINK("https://strategicplanning.horsham.gov.uk/Regulation_19_Local_Plan/showUserAnswers?qid=9331459&amp;voteID=1192504", "View Response")</f>
        <v>View Response</v>
      </c>
    </row>
    <row r="1299" spans="1:6" x14ac:dyDescent="0.35">
      <c r="A1299">
        <v>1192506</v>
      </c>
      <c r="B1299" t="s">
        <v>2667</v>
      </c>
      <c r="C1299" t="s">
        <v>4</v>
      </c>
      <c r="D1299" t="s">
        <v>4</v>
      </c>
      <c r="E1299" s="3" t="s">
        <v>4</v>
      </c>
      <c r="F1299" s="1" t="str">
        <f>HYPERLINK("https://strategicplanning.horsham.gov.uk/Regulation_19_Local_Plan/showUserAnswers?qid=9331459&amp;voteID=1192506", "View Response")</f>
        <v>View Response</v>
      </c>
    </row>
    <row r="1300" spans="1:6" x14ac:dyDescent="0.35">
      <c r="A1300">
        <v>1192507</v>
      </c>
      <c r="B1300" t="s">
        <v>2238</v>
      </c>
      <c r="C1300" t="s">
        <v>575</v>
      </c>
      <c r="D1300" t="s">
        <v>4</v>
      </c>
      <c r="E1300" s="3" t="s">
        <v>127</v>
      </c>
      <c r="F1300" s="1" t="str">
        <f>HYPERLINK("https://strategicplanning.horsham.gov.uk/Regulation_19_Local_Plan/showUserAnswers?qid=9331459&amp;voteID=1192507", "View Response")</f>
        <v>View Response</v>
      </c>
    </row>
    <row r="1301" spans="1:6" x14ac:dyDescent="0.35">
      <c r="A1301">
        <v>1192508</v>
      </c>
      <c r="B1301" t="s">
        <v>2676</v>
      </c>
      <c r="C1301" t="s">
        <v>4</v>
      </c>
      <c r="D1301" t="s">
        <v>4</v>
      </c>
      <c r="E1301" s="3" t="s">
        <v>4</v>
      </c>
      <c r="F1301" s="1" t="str">
        <f>HYPERLINK("https://strategicplanning.horsham.gov.uk/Regulation_19_Local_Plan/showUserAnswers?qid=9331459&amp;voteID=1192508", "View Response")</f>
        <v>View Response</v>
      </c>
    </row>
    <row r="1302" spans="1:6" x14ac:dyDescent="0.35">
      <c r="A1302">
        <v>1192509</v>
      </c>
      <c r="B1302" t="s">
        <v>2677</v>
      </c>
      <c r="C1302" t="s">
        <v>4</v>
      </c>
      <c r="D1302" t="s">
        <v>4</v>
      </c>
      <c r="E1302" s="3" t="s">
        <v>127</v>
      </c>
      <c r="F1302" s="1" t="str">
        <f>HYPERLINK("https://strategicplanning.horsham.gov.uk/Regulation_19_Local_Plan/showUserAnswers?qid=9331459&amp;voteID=1192509", "View Response")</f>
        <v>View Response</v>
      </c>
    </row>
    <row r="1303" spans="1:6" x14ac:dyDescent="0.35">
      <c r="A1303">
        <v>1192511</v>
      </c>
      <c r="B1303" t="s">
        <v>2678</v>
      </c>
      <c r="C1303" t="s">
        <v>1422</v>
      </c>
      <c r="D1303" t="s">
        <v>4</v>
      </c>
      <c r="E1303" s="3" t="s">
        <v>127</v>
      </c>
      <c r="F1303" s="1" t="str">
        <f>HYPERLINK("https://strategicplanning.horsham.gov.uk/Regulation_19_Local_Plan/showUserAnswers?qid=9331459&amp;voteID=1192511", "View Response")</f>
        <v>View Response</v>
      </c>
    </row>
    <row r="1304" spans="1:6" x14ac:dyDescent="0.35">
      <c r="A1304">
        <v>1192513</v>
      </c>
      <c r="B1304" t="s">
        <v>2671</v>
      </c>
      <c r="C1304" t="s">
        <v>1411</v>
      </c>
      <c r="D1304" t="s">
        <v>4</v>
      </c>
      <c r="E1304" s="3" t="s">
        <v>127</v>
      </c>
      <c r="F1304" s="1" t="str">
        <f>HYPERLINK("https://strategicplanning.horsham.gov.uk/Regulation_19_Local_Plan/showUserAnswers?qid=9331459&amp;voteID=1192513", "View Response")</f>
        <v>View Response</v>
      </c>
    </row>
    <row r="1305" spans="1:6" x14ac:dyDescent="0.35">
      <c r="A1305">
        <v>1192514</v>
      </c>
      <c r="B1305" t="s">
        <v>2679</v>
      </c>
      <c r="C1305" t="s">
        <v>4</v>
      </c>
      <c r="D1305" t="s">
        <v>4</v>
      </c>
      <c r="E1305" s="3" t="s">
        <v>4</v>
      </c>
      <c r="F1305" s="1" t="str">
        <f>HYPERLINK("https://strategicplanning.horsham.gov.uk/Regulation_19_Local_Plan/showUserAnswers?qid=9331459&amp;voteID=1192514", "View Response")</f>
        <v>View Response</v>
      </c>
    </row>
    <row r="1306" spans="1:6" x14ac:dyDescent="0.35">
      <c r="A1306">
        <v>1192515</v>
      </c>
      <c r="B1306" t="s">
        <v>2651</v>
      </c>
      <c r="C1306" t="s">
        <v>4</v>
      </c>
      <c r="D1306" t="s">
        <v>4</v>
      </c>
      <c r="E1306" s="3" t="s">
        <v>4</v>
      </c>
      <c r="F1306" s="1" t="str">
        <f>HYPERLINK("https://strategicplanning.horsham.gov.uk/Regulation_19_Local_Plan/showUserAnswers?qid=9331459&amp;voteID=1192515", "View Response")</f>
        <v>View Response</v>
      </c>
    </row>
    <row r="1307" spans="1:6" x14ac:dyDescent="0.35">
      <c r="A1307">
        <v>1192516</v>
      </c>
      <c r="B1307" t="s">
        <v>2176</v>
      </c>
      <c r="C1307" t="s">
        <v>4</v>
      </c>
      <c r="D1307" t="s">
        <v>4</v>
      </c>
      <c r="E1307" s="3" t="s">
        <v>127</v>
      </c>
      <c r="F1307" s="1" t="str">
        <f>HYPERLINK("https://strategicplanning.horsham.gov.uk/Regulation_19_Local_Plan/showUserAnswers?qid=9331459&amp;voteID=1192516", "View Response")</f>
        <v>View Response</v>
      </c>
    </row>
    <row r="1308" spans="1:6" x14ac:dyDescent="0.35">
      <c r="A1308">
        <v>1192518</v>
      </c>
      <c r="B1308" t="s">
        <v>2329</v>
      </c>
      <c r="C1308" t="s">
        <v>728</v>
      </c>
      <c r="D1308" t="s">
        <v>4</v>
      </c>
      <c r="E1308" s="3" t="s">
        <v>127</v>
      </c>
      <c r="F1308" s="1" t="str">
        <f>HYPERLINK("https://strategicplanning.horsham.gov.uk/Regulation_19_Local_Plan/showUserAnswers?qid=9331459&amp;voteID=1192518", "View Response")</f>
        <v>View Response</v>
      </c>
    </row>
    <row r="1309" spans="1:6" x14ac:dyDescent="0.35">
      <c r="A1309">
        <v>1192520</v>
      </c>
      <c r="B1309" t="s">
        <v>2680</v>
      </c>
      <c r="C1309" t="s">
        <v>4</v>
      </c>
      <c r="D1309" t="s">
        <v>4</v>
      </c>
      <c r="E1309" s="3" t="s">
        <v>4</v>
      </c>
      <c r="F1309" s="1" t="str">
        <f>HYPERLINK("https://strategicplanning.horsham.gov.uk/Regulation_19_Local_Plan/showUserAnswers?qid=9331459&amp;voteID=1192520", "View Response")</f>
        <v>View Response</v>
      </c>
    </row>
    <row r="1310" spans="1:6" x14ac:dyDescent="0.35">
      <c r="A1310">
        <v>1192521</v>
      </c>
      <c r="B1310" t="s">
        <v>2651</v>
      </c>
      <c r="C1310" t="s">
        <v>4</v>
      </c>
      <c r="D1310" t="s">
        <v>4</v>
      </c>
      <c r="E1310" s="3" t="s">
        <v>4</v>
      </c>
      <c r="F1310" s="1" t="str">
        <f>HYPERLINK("https://strategicplanning.horsham.gov.uk/Regulation_19_Local_Plan/showUserAnswers?qid=9331459&amp;voteID=1192521", "View Response")</f>
        <v>View Response</v>
      </c>
    </row>
    <row r="1311" spans="1:6" x14ac:dyDescent="0.35">
      <c r="A1311">
        <v>1192522</v>
      </c>
      <c r="B1311" t="s">
        <v>2681</v>
      </c>
      <c r="C1311" t="s">
        <v>1431</v>
      </c>
      <c r="D1311" t="s">
        <v>4</v>
      </c>
      <c r="E1311" s="3" t="s">
        <v>4</v>
      </c>
      <c r="F1311" s="1" t="str">
        <f>HYPERLINK("https://strategicplanning.horsham.gov.uk/Regulation_19_Local_Plan/showUserAnswers?qid=9331459&amp;voteID=1192522", "View Response")</f>
        <v>View Response</v>
      </c>
    </row>
    <row r="1312" spans="1:6" x14ac:dyDescent="0.35">
      <c r="A1312">
        <v>1192523</v>
      </c>
      <c r="B1312" t="s">
        <v>2682</v>
      </c>
      <c r="C1312" t="s">
        <v>4</v>
      </c>
      <c r="D1312" t="s">
        <v>4</v>
      </c>
      <c r="E1312" s="3" t="s">
        <v>4</v>
      </c>
      <c r="F1312" s="1" t="str">
        <f>HYPERLINK("https://strategicplanning.horsham.gov.uk/Regulation_19_Local_Plan/showUserAnswers?qid=9331459&amp;voteID=1192523", "View Response")</f>
        <v>View Response</v>
      </c>
    </row>
    <row r="1313" spans="1:6" x14ac:dyDescent="0.35">
      <c r="A1313">
        <v>1192525</v>
      </c>
      <c r="B1313" t="s">
        <v>2016</v>
      </c>
      <c r="C1313" t="s">
        <v>4</v>
      </c>
      <c r="D1313" t="s">
        <v>4</v>
      </c>
      <c r="E1313" s="3" t="s">
        <v>127</v>
      </c>
      <c r="F1313" s="1" t="str">
        <f>HYPERLINK("https://strategicplanning.horsham.gov.uk/Regulation_19_Local_Plan/showUserAnswers?qid=9331459&amp;voteID=1192525", "View Response")</f>
        <v>View Response</v>
      </c>
    </row>
    <row r="1314" spans="1:6" x14ac:dyDescent="0.35">
      <c r="A1314">
        <v>1192527</v>
      </c>
      <c r="B1314" t="s">
        <v>2683</v>
      </c>
      <c r="C1314" t="s">
        <v>4</v>
      </c>
      <c r="D1314" t="s">
        <v>4</v>
      </c>
      <c r="E1314" s="3" t="s">
        <v>4</v>
      </c>
      <c r="F1314" s="1" t="str">
        <f>HYPERLINK("https://strategicplanning.horsham.gov.uk/Regulation_19_Local_Plan/showUserAnswers?qid=9331459&amp;voteID=1192527", "View Response")</f>
        <v>View Response</v>
      </c>
    </row>
    <row r="1315" spans="1:6" x14ac:dyDescent="0.35">
      <c r="A1315">
        <v>1192534</v>
      </c>
      <c r="B1315" t="s">
        <v>2684</v>
      </c>
      <c r="C1315" t="s">
        <v>4</v>
      </c>
      <c r="D1315" t="s">
        <v>4</v>
      </c>
      <c r="E1315" s="3" t="s">
        <v>4</v>
      </c>
      <c r="F1315" s="1" t="str">
        <f>HYPERLINK("https://strategicplanning.horsham.gov.uk/Regulation_19_Local_Plan/showUserAnswers?qid=9331459&amp;voteID=1192534", "View Response")</f>
        <v>View Response</v>
      </c>
    </row>
    <row r="1316" spans="1:6" x14ac:dyDescent="0.35">
      <c r="A1316">
        <v>1192535</v>
      </c>
      <c r="B1316" t="s">
        <v>2681</v>
      </c>
      <c r="C1316" t="s">
        <v>1431</v>
      </c>
      <c r="D1316" t="s">
        <v>4</v>
      </c>
      <c r="E1316" s="3" t="s">
        <v>4</v>
      </c>
      <c r="F1316" s="1" t="str">
        <f>HYPERLINK("https://strategicplanning.horsham.gov.uk/Regulation_19_Local_Plan/showUserAnswers?qid=9331459&amp;voteID=1192535", "View Response")</f>
        <v>View Response</v>
      </c>
    </row>
    <row r="1317" spans="1:6" x14ac:dyDescent="0.35">
      <c r="A1317">
        <v>1192537</v>
      </c>
      <c r="B1317" t="s">
        <v>2624</v>
      </c>
      <c r="C1317" t="s">
        <v>1291</v>
      </c>
      <c r="D1317" t="s">
        <v>4</v>
      </c>
      <c r="E1317" s="3" t="s">
        <v>127</v>
      </c>
      <c r="F1317" s="1" t="str">
        <f>HYPERLINK("https://strategicplanning.horsham.gov.uk/Regulation_19_Local_Plan/showUserAnswers?qid=9331459&amp;voteID=1192537", "View Response")</f>
        <v>View Response</v>
      </c>
    </row>
    <row r="1318" spans="1:6" x14ac:dyDescent="0.35">
      <c r="A1318">
        <v>1192560</v>
      </c>
      <c r="B1318" t="s">
        <v>2685</v>
      </c>
      <c r="C1318" t="s">
        <v>4</v>
      </c>
      <c r="D1318" t="s">
        <v>4</v>
      </c>
      <c r="E1318" s="3" t="s">
        <v>127</v>
      </c>
      <c r="F1318" s="1" t="str">
        <f>HYPERLINK("https://strategicplanning.horsham.gov.uk/Regulation_19_Local_Plan/showUserAnswers?qid=9331459&amp;voteID=1192560", "View Response")</f>
        <v>View Response</v>
      </c>
    </row>
    <row r="1319" spans="1:6" x14ac:dyDescent="0.35">
      <c r="A1319">
        <v>1192574</v>
      </c>
      <c r="B1319" t="s">
        <v>2686</v>
      </c>
      <c r="C1319" t="s">
        <v>4</v>
      </c>
      <c r="D1319" t="s">
        <v>4</v>
      </c>
      <c r="E1319" s="3" t="s">
        <v>4</v>
      </c>
      <c r="F1319" s="1" t="str">
        <f>HYPERLINK("https://strategicplanning.horsham.gov.uk/Regulation_19_Local_Plan/showUserAnswers?qid=9331459&amp;voteID=1192574", "View Response")</f>
        <v>View Response</v>
      </c>
    </row>
    <row r="1320" spans="1:6" x14ac:dyDescent="0.35">
      <c r="A1320">
        <v>1192576</v>
      </c>
      <c r="B1320" t="s">
        <v>2687</v>
      </c>
      <c r="C1320" t="s">
        <v>4</v>
      </c>
      <c r="D1320" t="s">
        <v>4</v>
      </c>
      <c r="E1320" s="3" t="s">
        <v>4</v>
      </c>
      <c r="F1320" s="1" t="str">
        <f>HYPERLINK("https://strategicplanning.horsham.gov.uk/Regulation_19_Local_Plan/showUserAnswers?qid=9331459&amp;voteID=1192576", "View Response")</f>
        <v>View Response</v>
      </c>
    </row>
    <row r="1321" spans="1:6" x14ac:dyDescent="0.35">
      <c r="A1321">
        <v>1192579</v>
      </c>
      <c r="B1321" t="s">
        <v>2688</v>
      </c>
      <c r="C1321" t="s">
        <v>4</v>
      </c>
      <c r="D1321" t="s">
        <v>4</v>
      </c>
      <c r="E1321" s="3" t="s">
        <v>4</v>
      </c>
      <c r="F1321" s="1" t="str">
        <f>HYPERLINK("https://strategicplanning.horsham.gov.uk/Regulation_19_Local_Plan/showUserAnswers?qid=9331459&amp;voteID=1192579", "View Response")</f>
        <v>View Response</v>
      </c>
    </row>
    <row r="1322" spans="1:6" x14ac:dyDescent="0.35">
      <c r="A1322">
        <v>1192684</v>
      </c>
      <c r="B1322" t="s">
        <v>2689</v>
      </c>
      <c r="C1322" t="s">
        <v>4</v>
      </c>
      <c r="D1322" t="s">
        <v>4</v>
      </c>
      <c r="E1322" s="3" t="s">
        <v>4</v>
      </c>
      <c r="F1322" s="1" t="str">
        <f>HYPERLINK("https://strategicplanning.horsham.gov.uk/Regulation_19_Local_Plan/showUserAnswers?qid=9331459&amp;voteID=1192684", "View Response")</f>
        <v>View Response</v>
      </c>
    </row>
    <row r="1323" spans="1:6" x14ac:dyDescent="0.35">
      <c r="A1323">
        <v>1192687</v>
      </c>
      <c r="B1323" t="s">
        <v>2690</v>
      </c>
      <c r="C1323" t="s">
        <v>4</v>
      </c>
      <c r="D1323" t="s">
        <v>4</v>
      </c>
      <c r="E1323" s="3" t="s">
        <v>4</v>
      </c>
      <c r="F1323" s="1" t="str">
        <f>HYPERLINK("https://strategicplanning.horsham.gov.uk/Regulation_19_Local_Plan/showUserAnswers?qid=9331459&amp;voteID=1192687", "View Response")</f>
        <v>View Response</v>
      </c>
    </row>
    <row r="1324" spans="1:6" x14ac:dyDescent="0.35">
      <c r="A1324">
        <v>1192693</v>
      </c>
      <c r="B1324" t="s">
        <v>2691</v>
      </c>
      <c r="C1324" t="s">
        <v>4</v>
      </c>
      <c r="D1324" t="s">
        <v>4</v>
      </c>
      <c r="E1324" s="3" t="s">
        <v>4</v>
      </c>
      <c r="F1324" s="1" t="str">
        <f>HYPERLINK("https://strategicplanning.horsham.gov.uk/Regulation_19_Local_Plan/showUserAnswers?qid=9331459&amp;voteID=1192693", "View Response")</f>
        <v>View Response</v>
      </c>
    </row>
    <row r="1325" spans="1:6" x14ac:dyDescent="0.35">
      <c r="A1325">
        <v>1192695</v>
      </c>
      <c r="B1325" t="s">
        <v>2692</v>
      </c>
      <c r="C1325" t="s">
        <v>4</v>
      </c>
      <c r="D1325" t="s">
        <v>4</v>
      </c>
      <c r="E1325" s="3" t="s">
        <v>4</v>
      </c>
      <c r="F1325" s="1" t="str">
        <f>HYPERLINK("https://strategicplanning.horsham.gov.uk/Regulation_19_Local_Plan/showUserAnswers?qid=9331459&amp;voteID=1192695", "View Response")</f>
        <v>View Response</v>
      </c>
    </row>
    <row r="1326" spans="1:6" x14ac:dyDescent="0.35">
      <c r="A1326">
        <v>1192702</v>
      </c>
      <c r="B1326" t="s">
        <v>2693</v>
      </c>
      <c r="C1326" t="s">
        <v>4</v>
      </c>
      <c r="D1326" t="s">
        <v>4</v>
      </c>
      <c r="E1326" s="3" t="s">
        <v>4</v>
      </c>
      <c r="F1326" s="1" t="str">
        <f>HYPERLINK("https://strategicplanning.horsham.gov.uk/Regulation_19_Local_Plan/showUserAnswers?qid=9331459&amp;voteID=1192702", "View Response")</f>
        <v>View Response</v>
      </c>
    </row>
    <row r="1327" spans="1:6" x14ac:dyDescent="0.35">
      <c r="A1327">
        <v>1192707</v>
      </c>
      <c r="B1327" t="s">
        <v>2694</v>
      </c>
      <c r="C1327" t="s">
        <v>4</v>
      </c>
      <c r="D1327" t="s">
        <v>4</v>
      </c>
      <c r="E1327" s="3" t="s">
        <v>127</v>
      </c>
      <c r="F1327" s="1" t="str">
        <f>HYPERLINK("https://strategicplanning.horsham.gov.uk/Regulation_19_Local_Plan/showUserAnswers?qid=9331459&amp;voteID=1192707", "View Response")</f>
        <v>View Response</v>
      </c>
    </row>
    <row r="1328" spans="1:6" x14ac:dyDescent="0.35">
      <c r="A1328">
        <v>1192711</v>
      </c>
      <c r="B1328" t="s">
        <v>2695</v>
      </c>
      <c r="C1328" t="s">
        <v>4</v>
      </c>
      <c r="D1328" t="s">
        <v>4</v>
      </c>
      <c r="E1328" s="3" t="s">
        <v>4</v>
      </c>
      <c r="F1328" s="1" t="str">
        <f>HYPERLINK("https://strategicplanning.horsham.gov.uk/Regulation_19_Local_Plan/showUserAnswers?qid=9331459&amp;voteID=1192711", "View Response")</f>
        <v>View Response</v>
      </c>
    </row>
    <row r="1329" spans="1:6" x14ac:dyDescent="0.35">
      <c r="A1329">
        <v>1192715</v>
      </c>
      <c r="B1329" t="s">
        <v>2696</v>
      </c>
      <c r="C1329" t="s">
        <v>4</v>
      </c>
      <c r="D1329" t="s">
        <v>4</v>
      </c>
      <c r="E1329" s="3" t="s">
        <v>4</v>
      </c>
      <c r="F1329" s="1" t="str">
        <f>HYPERLINK("https://strategicplanning.horsham.gov.uk/Regulation_19_Local_Plan/showUserAnswers?qid=9331459&amp;voteID=1192715", "View Response")</f>
        <v>View Response</v>
      </c>
    </row>
    <row r="1330" spans="1:6" x14ac:dyDescent="0.35">
      <c r="A1330">
        <v>1192721</v>
      </c>
      <c r="B1330" t="s">
        <v>2697</v>
      </c>
      <c r="C1330" t="s">
        <v>1451</v>
      </c>
      <c r="D1330" t="s">
        <v>4</v>
      </c>
      <c r="E1330" s="3" t="s">
        <v>127</v>
      </c>
      <c r="F1330" s="1" t="str">
        <f>HYPERLINK("https://strategicplanning.horsham.gov.uk/Regulation_19_Local_Plan/showUserAnswers?qid=9331459&amp;voteID=1192721", "View Response")</f>
        <v>View Response</v>
      </c>
    </row>
    <row r="1331" spans="1:6" x14ac:dyDescent="0.35">
      <c r="A1331">
        <v>1192726</v>
      </c>
      <c r="B1331" t="s">
        <v>2698</v>
      </c>
      <c r="C1331" t="s">
        <v>4</v>
      </c>
      <c r="D1331" t="s">
        <v>4</v>
      </c>
      <c r="E1331" s="3" t="s">
        <v>127</v>
      </c>
      <c r="F1331" s="1" t="str">
        <f>HYPERLINK("https://strategicplanning.horsham.gov.uk/Regulation_19_Local_Plan/showUserAnswers?qid=9331459&amp;voteID=1192726", "View Response")</f>
        <v>View Response</v>
      </c>
    </row>
    <row r="1332" spans="1:6" x14ac:dyDescent="0.35">
      <c r="A1332">
        <v>1192729</v>
      </c>
      <c r="B1332" t="s">
        <v>2699</v>
      </c>
      <c r="C1332" t="s">
        <v>4</v>
      </c>
      <c r="D1332" t="s">
        <v>4</v>
      </c>
      <c r="E1332" s="3" t="s">
        <v>4</v>
      </c>
      <c r="F1332" s="1" t="str">
        <f>HYPERLINK("https://strategicplanning.horsham.gov.uk/Regulation_19_Local_Plan/showUserAnswers?qid=9331459&amp;voteID=1192729", "View Response")</f>
        <v>View Response</v>
      </c>
    </row>
    <row r="1333" spans="1:6" x14ac:dyDescent="0.35">
      <c r="A1333">
        <v>1192733</v>
      </c>
      <c r="B1333" t="s">
        <v>2700</v>
      </c>
      <c r="C1333" t="s">
        <v>4</v>
      </c>
      <c r="D1333" t="s">
        <v>4</v>
      </c>
      <c r="E1333" s="3" t="s">
        <v>4</v>
      </c>
      <c r="F1333" s="1" t="str">
        <f>HYPERLINK("https://strategicplanning.horsham.gov.uk/Regulation_19_Local_Plan/showUserAnswers?qid=9331459&amp;voteID=1192733", "View Response")</f>
        <v>View Response</v>
      </c>
    </row>
    <row r="1334" spans="1:6" x14ac:dyDescent="0.35">
      <c r="A1334">
        <v>1192734</v>
      </c>
      <c r="B1334" t="s">
        <v>2701</v>
      </c>
      <c r="C1334" t="s">
        <v>4</v>
      </c>
      <c r="D1334" t="s">
        <v>4</v>
      </c>
      <c r="E1334" s="3" t="s">
        <v>4</v>
      </c>
      <c r="F1334" s="1" t="str">
        <f>HYPERLINK("https://strategicplanning.horsham.gov.uk/Regulation_19_Local_Plan/showUserAnswers?qid=9331459&amp;voteID=1192734", "View Response")</f>
        <v>View Response</v>
      </c>
    </row>
    <row r="1335" spans="1:6" x14ac:dyDescent="0.35">
      <c r="A1335">
        <v>1192737</v>
      </c>
      <c r="B1335" t="s">
        <v>2702</v>
      </c>
      <c r="C1335" t="s">
        <v>1457</v>
      </c>
      <c r="D1335" t="s">
        <v>4</v>
      </c>
      <c r="E1335" s="3" t="s">
        <v>4</v>
      </c>
      <c r="F1335" s="1" t="str">
        <f>HYPERLINK("https://strategicplanning.horsham.gov.uk/Regulation_19_Local_Plan/showUserAnswers?qid=9331459&amp;voteID=1192737", "View Response")</f>
        <v>View Response</v>
      </c>
    </row>
    <row r="1336" spans="1:6" x14ac:dyDescent="0.35">
      <c r="A1336">
        <v>1192739</v>
      </c>
      <c r="B1336" t="s">
        <v>2703</v>
      </c>
      <c r="C1336" t="s">
        <v>4</v>
      </c>
      <c r="D1336" t="s">
        <v>4</v>
      </c>
      <c r="E1336" s="3" t="s">
        <v>127</v>
      </c>
      <c r="F1336" s="1" t="str">
        <f>HYPERLINK("https://strategicplanning.horsham.gov.uk/Regulation_19_Local_Plan/showUserAnswers?qid=9331459&amp;voteID=1192739", "View Response")</f>
        <v>View Response</v>
      </c>
    </row>
    <row r="1337" spans="1:6" x14ac:dyDescent="0.35">
      <c r="A1337">
        <v>1192740</v>
      </c>
      <c r="B1337" t="s">
        <v>2704</v>
      </c>
      <c r="C1337" t="s">
        <v>4</v>
      </c>
      <c r="D1337" t="s">
        <v>4</v>
      </c>
      <c r="E1337" s="3" t="s">
        <v>4</v>
      </c>
      <c r="F1337" s="1" t="str">
        <f>HYPERLINK("https://strategicplanning.horsham.gov.uk/Regulation_19_Local_Plan/showUserAnswers?qid=9331459&amp;voteID=1192740", "View Response")</f>
        <v>View Response</v>
      </c>
    </row>
    <row r="1338" spans="1:6" x14ac:dyDescent="0.35">
      <c r="A1338">
        <v>1192743</v>
      </c>
      <c r="B1338" t="s">
        <v>2705</v>
      </c>
      <c r="C1338" t="s">
        <v>4</v>
      </c>
      <c r="D1338" t="s">
        <v>4</v>
      </c>
      <c r="E1338" s="3" t="s">
        <v>4</v>
      </c>
      <c r="F1338" s="1" t="str">
        <f>HYPERLINK("https://strategicplanning.horsham.gov.uk/Regulation_19_Local_Plan/showUserAnswers?qid=9331459&amp;voteID=1192743", "View Response")</f>
        <v>View Response</v>
      </c>
    </row>
    <row r="1339" spans="1:6" x14ac:dyDescent="0.35">
      <c r="A1339">
        <v>1192744</v>
      </c>
      <c r="B1339" t="s">
        <v>2706</v>
      </c>
      <c r="C1339" t="s">
        <v>1462</v>
      </c>
      <c r="D1339" t="s">
        <v>4</v>
      </c>
      <c r="E1339" s="3" t="s">
        <v>4</v>
      </c>
      <c r="F1339" s="1" t="str">
        <f>HYPERLINK("https://strategicplanning.horsham.gov.uk/Regulation_19_Local_Plan/showUserAnswers?qid=9331459&amp;voteID=1192744", "View Response")</f>
        <v>View Response</v>
      </c>
    </row>
    <row r="1340" spans="1:6" x14ac:dyDescent="0.35">
      <c r="A1340">
        <v>1192760</v>
      </c>
      <c r="B1340" t="s">
        <v>2707</v>
      </c>
      <c r="C1340" t="s">
        <v>1464</v>
      </c>
      <c r="D1340" t="s">
        <v>4</v>
      </c>
      <c r="E1340" s="3" t="s">
        <v>4</v>
      </c>
      <c r="F1340" s="1" t="str">
        <f>HYPERLINK("https://strategicplanning.horsham.gov.uk/Regulation_19_Local_Plan/showUserAnswers?qid=9331459&amp;voteID=1192760", "View Response")</f>
        <v>View Response</v>
      </c>
    </row>
    <row r="1341" spans="1:6" x14ac:dyDescent="0.35">
      <c r="A1341">
        <v>1192766</v>
      </c>
      <c r="B1341" t="s">
        <v>2708</v>
      </c>
      <c r="C1341" t="s">
        <v>1466</v>
      </c>
      <c r="D1341" t="s">
        <v>4</v>
      </c>
      <c r="E1341" s="3" t="s">
        <v>4</v>
      </c>
      <c r="F1341" s="1" t="str">
        <f>HYPERLINK("https://strategicplanning.horsham.gov.uk/Regulation_19_Local_Plan/showUserAnswers?qid=9331459&amp;voteID=1192766", "View Response")</f>
        <v>View Response</v>
      </c>
    </row>
    <row r="1342" spans="1:6" x14ac:dyDescent="0.35">
      <c r="A1342">
        <v>1192769</v>
      </c>
      <c r="B1342" t="s">
        <v>2709</v>
      </c>
      <c r="C1342" t="s">
        <v>4</v>
      </c>
      <c r="D1342" t="s">
        <v>4</v>
      </c>
      <c r="E1342" s="3" t="s">
        <v>4</v>
      </c>
      <c r="F1342" s="1" t="str">
        <f>HYPERLINK("https://strategicplanning.horsham.gov.uk/Regulation_19_Local_Plan/showUserAnswers?qid=9331459&amp;voteID=1192769", "View Response")</f>
        <v>View Response</v>
      </c>
    </row>
    <row r="1343" spans="1:6" x14ac:dyDescent="0.35">
      <c r="A1343">
        <v>1192774</v>
      </c>
      <c r="B1343" t="s">
        <v>2710</v>
      </c>
      <c r="C1343" t="s">
        <v>1469</v>
      </c>
      <c r="D1343" t="s">
        <v>4</v>
      </c>
      <c r="E1343" s="3" t="s">
        <v>4</v>
      </c>
      <c r="F1343" s="1" t="str">
        <f>HYPERLINK("https://strategicplanning.horsham.gov.uk/Regulation_19_Local_Plan/showUserAnswers?qid=9331459&amp;voteID=1192774", "View Response")</f>
        <v>View Response</v>
      </c>
    </row>
    <row r="1344" spans="1:6" x14ac:dyDescent="0.35">
      <c r="A1344">
        <v>1192778</v>
      </c>
      <c r="B1344" t="s">
        <v>2711</v>
      </c>
      <c r="C1344" t="s">
        <v>1471</v>
      </c>
      <c r="D1344" t="s">
        <v>4</v>
      </c>
      <c r="E1344" s="3" t="s">
        <v>4</v>
      </c>
      <c r="F1344" s="1" t="str">
        <f>HYPERLINK("https://strategicplanning.horsham.gov.uk/Regulation_19_Local_Plan/showUserAnswers?qid=9331459&amp;voteID=1192778", "View Response")</f>
        <v>View Response</v>
      </c>
    </row>
    <row r="1345" spans="1:6" x14ac:dyDescent="0.35">
      <c r="A1345">
        <v>1192785</v>
      </c>
      <c r="B1345" t="s">
        <v>2712</v>
      </c>
      <c r="C1345" t="s">
        <v>1473</v>
      </c>
      <c r="D1345" t="s">
        <v>4</v>
      </c>
      <c r="E1345" s="3" t="s">
        <v>4</v>
      </c>
      <c r="F1345" s="1" t="str">
        <f>HYPERLINK("https://strategicplanning.horsham.gov.uk/Regulation_19_Local_Plan/showUserAnswers?qid=9331459&amp;voteID=1192785", "View Response")</f>
        <v>View Response</v>
      </c>
    </row>
    <row r="1346" spans="1:6" x14ac:dyDescent="0.35">
      <c r="A1346">
        <v>1192786</v>
      </c>
      <c r="B1346" t="s">
        <v>2713</v>
      </c>
      <c r="C1346" t="s">
        <v>4</v>
      </c>
      <c r="D1346" t="s">
        <v>4</v>
      </c>
      <c r="E1346" s="3" t="s">
        <v>4</v>
      </c>
      <c r="F1346" s="1" t="str">
        <f>HYPERLINK("https://strategicplanning.horsham.gov.uk/Regulation_19_Local_Plan/showUserAnswers?qid=9331459&amp;voteID=1192786", "View Response")</f>
        <v>View Response</v>
      </c>
    </row>
    <row r="1347" spans="1:6" x14ac:dyDescent="0.35">
      <c r="A1347">
        <v>1192789</v>
      </c>
      <c r="B1347" t="s">
        <v>2714</v>
      </c>
      <c r="C1347" t="s">
        <v>1476</v>
      </c>
      <c r="D1347" t="s">
        <v>4</v>
      </c>
      <c r="E1347" s="3" t="s">
        <v>4</v>
      </c>
      <c r="F1347" s="1" t="str">
        <f>HYPERLINK("https://strategicplanning.horsham.gov.uk/Regulation_19_Local_Plan/showUserAnswers?qid=9331459&amp;voteID=1192789", "View Response")</f>
        <v>View Response</v>
      </c>
    </row>
    <row r="1348" spans="1:6" x14ac:dyDescent="0.35">
      <c r="A1348">
        <v>1192792</v>
      </c>
      <c r="B1348" t="s">
        <v>2715</v>
      </c>
      <c r="C1348" t="s">
        <v>4</v>
      </c>
      <c r="D1348" t="s">
        <v>4</v>
      </c>
      <c r="E1348" s="3" t="s">
        <v>4</v>
      </c>
      <c r="F1348" s="1" t="str">
        <f>HYPERLINK("https://strategicplanning.horsham.gov.uk/Regulation_19_Local_Plan/showUserAnswers?qid=9331459&amp;voteID=1192792", "View Response")</f>
        <v>View Response</v>
      </c>
    </row>
    <row r="1349" spans="1:6" x14ac:dyDescent="0.35">
      <c r="A1349">
        <v>1192793</v>
      </c>
      <c r="B1349" t="s">
        <v>2522</v>
      </c>
      <c r="C1349" t="s">
        <v>4</v>
      </c>
      <c r="D1349" t="s">
        <v>4</v>
      </c>
      <c r="E1349" s="3" t="s">
        <v>4</v>
      </c>
      <c r="F1349" s="1" t="str">
        <f>HYPERLINK("https://strategicplanning.horsham.gov.uk/Regulation_19_Local_Plan/showUserAnswers?qid=9331459&amp;voteID=1192793", "View Response")</f>
        <v>View Response</v>
      </c>
    </row>
    <row r="1350" spans="1:6" x14ac:dyDescent="0.35">
      <c r="A1350">
        <v>1192796</v>
      </c>
      <c r="B1350" t="s">
        <v>2716</v>
      </c>
      <c r="C1350" t="s">
        <v>4</v>
      </c>
      <c r="D1350" t="s">
        <v>4</v>
      </c>
      <c r="E1350" s="3" t="s">
        <v>127</v>
      </c>
      <c r="F1350" s="1" t="str">
        <f>HYPERLINK("https://strategicplanning.horsham.gov.uk/Regulation_19_Local_Plan/showUserAnswers?qid=9331459&amp;voteID=1192796", "View Response")</f>
        <v>View Response</v>
      </c>
    </row>
    <row r="1351" spans="1:6" x14ac:dyDescent="0.35">
      <c r="A1351">
        <v>1192803</v>
      </c>
      <c r="B1351" t="s">
        <v>2717</v>
      </c>
      <c r="C1351" t="s">
        <v>4</v>
      </c>
      <c r="D1351" t="s">
        <v>4</v>
      </c>
      <c r="E1351" s="3" t="s">
        <v>4</v>
      </c>
      <c r="F1351" s="1" t="str">
        <f>HYPERLINK("https://strategicplanning.horsham.gov.uk/Regulation_19_Local_Plan/showUserAnswers?qid=9331459&amp;voteID=1192803", "View Response")</f>
        <v>View Response</v>
      </c>
    </row>
    <row r="1352" spans="1:6" x14ac:dyDescent="0.35">
      <c r="A1352">
        <v>1192887</v>
      </c>
      <c r="B1352" t="s">
        <v>2718</v>
      </c>
      <c r="C1352" t="s">
        <v>1482</v>
      </c>
      <c r="D1352" t="s">
        <v>4</v>
      </c>
      <c r="E1352" s="3" t="s">
        <v>4</v>
      </c>
      <c r="F1352" s="1" t="str">
        <f>HYPERLINK("https://strategicplanning.horsham.gov.uk/Regulation_19_Local_Plan/showUserAnswers?qid=9331459&amp;voteID=1192887", "View Response")</f>
        <v>View Response</v>
      </c>
    </row>
    <row r="1353" spans="1:6" x14ac:dyDescent="0.35">
      <c r="A1353">
        <v>1192890</v>
      </c>
      <c r="B1353" t="s">
        <v>2719</v>
      </c>
      <c r="C1353" t="s">
        <v>4</v>
      </c>
      <c r="D1353" t="s">
        <v>4</v>
      </c>
      <c r="E1353" s="3" t="s">
        <v>4</v>
      </c>
      <c r="F1353" s="1" t="str">
        <f>HYPERLINK("https://strategicplanning.horsham.gov.uk/Regulation_19_Local_Plan/showUserAnswers?qid=9331459&amp;voteID=1192890", "View Response")</f>
        <v>View Response</v>
      </c>
    </row>
    <row r="1354" spans="1:6" x14ac:dyDescent="0.35">
      <c r="A1354">
        <v>1192899</v>
      </c>
      <c r="B1354" t="s">
        <v>2720</v>
      </c>
      <c r="C1354" t="s">
        <v>4</v>
      </c>
      <c r="D1354" t="s">
        <v>4</v>
      </c>
      <c r="E1354" s="3" t="s">
        <v>127</v>
      </c>
      <c r="F1354" s="1" t="str">
        <f>HYPERLINK("https://strategicplanning.horsham.gov.uk/Regulation_19_Local_Plan/showUserAnswers?qid=9331459&amp;voteID=1192899", "View Response")</f>
        <v>View Response</v>
      </c>
    </row>
    <row r="1355" spans="1:6" x14ac:dyDescent="0.35">
      <c r="A1355">
        <v>1192906</v>
      </c>
      <c r="B1355" t="s">
        <v>2721</v>
      </c>
      <c r="C1355" t="s">
        <v>4</v>
      </c>
      <c r="D1355" t="s">
        <v>4</v>
      </c>
      <c r="E1355" s="3" t="s">
        <v>4</v>
      </c>
      <c r="F1355" s="1" t="str">
        <f>HYPERLINK("https://strategicplanning.horsham.gov.uk/Regulation_19_Local_Plan/showUserAnswers?qid=9331459&amp;voteID=1192906", "View Response")</f>
        <v>View Response</v>
      </c>
    </row>
    <row r="1356" spans="1:6" x14ac:dyDescent="0.35">
      <c r="A1356">
        <v>1192919</v>
      </c>
      <c r="B1356" t="s">
        <v>2722</v>
      </c>
      <c r="C1356" t="s">
        <v>4</v>
      </c>
      <c r="D1356" t="s">
        <v>4</v>
      </c>
      <c r="E1356" s="3" t="s">
        <v>4</v>
      </c>
      <c r="F1356" s="1" t="str">
        <f>HYPERLINK("https://strategicplanning.horsham.gov.uk/Regulation_19_Local_Plan/showUserAnswers?qid=9331459&amp;voteID=1192919", "View Response")</f>
        <v>View Response</v>
      </c>
    </row>
    <row r="1357" spans="1:6" x14ac:dyDescent="0.35">
      <c r="A1357">
        <v>1192922</v>
      </c>
      <c r="B1357" t="s">
        <v>2723</v>
      </c>
      <c r="C1357" t="s">
        <v>4</v>
      </c>
      <c r="D1357" t="s">
        <v>4</v>
      </c>
      <c r="E1357" s="3" t="s">
        <v>4</v>
      </c>
      <c r="F1357" s="1" t="str">
        <f>HYPERLINK("https://strategicplanning.horsham.gov.uk/Regulation_19_Local_Plan/showUserAnswers?qid=9331459&amp;voteID=1192922", "View Response")</f>
        <v>View Response</v>
      </c>
    </row>
    <row r="1358" spans="1:6" x14ac:dyDescent="0.35">
      <c r="A1358">
        <v>1192923</v>
      </c>
      <c r="B1358" t="s">
        <v>2724</v>
      </c>
      <c r="C1358" t="s">
        <v>4</v>
      </c>
      <c r="D1358" t="s">
        <v>4</v>
      </c>
      <c r="E1358" s="3" t="s">
        <v>4</v>
      </c>
      <c r="F1358" s="1" t="str">
        <f>HYPERLINK("https://strategicplanning.horsham.gov.uk/Regulation_19_Local_Plan/showUserAnswers?qid=9331459&amp;voteID=1192923", "View Response")</f>
        <v>View Response</v>
      </c>
    </row>
    <row r="1359" spans="1:6" x14ac:dyDescent="0.35">
      <c r="A1359">
        <v>1192925</v>
      </c>
      <c r="B1359" t="s">
        <v>2725</v>
      </c>
      <c r="C1359" t="s">
        <v>1490</v>
      </c>
      <c r="D1359" t="s">
        <v>4</v>
      </c>
      <c r="E1359" s="3" t="s">
        <v>127</v>
      </c>
      <c r="F1359" s="1" t="str">
        <f>HYPERLINK("https://strategicplanning.horsham.gov.uk/Regulation_19_Local_Plan/showUserAnswers?qid=9331459&amp;voteID=1192925", "View Response")</f>
        <v>View Response</v>
      </c>
    </row>
    <row r="1360" spans="1:6" x14ac:dyDescent="0.35">
      <c r="A1360">
        <v>1192926</v>
      </c>
      <c r="B1360" t="s">
        <v>2726</v>
      </c>
      <c r="C1360" t="s">
        <v>1492</v>
      </c>
      <c r="D1360" t="s">
        <v>4</v>
      </c>
      <c r="E1360" s="3" t="s">
        <v>127</v>
      </c>
      <c r="F1360" s="1" t="str">
        <f>HYPERLINK("https://strategicplanning.horsham.gov.uk/Regulation_19_Local_Plan/showUserAnswers?qid=9331459&amp;voteID=1192926", "View Response")</f>
        <v>View Response</v>
      </c>
    </row>
    <row r="1361" spans="1:6" x14ac:dyDescent="0.35">
      <c r="A1361">
        <v>1192927</v>
      </c>
      <c r="B1361" t="s">
        <v>2407</v>
      </c>
      <c r="C1361" t="s">
        <v>4</v>
      </c>
      <c r="D1361" t="s">
        <v>4</v>
      </c>
      <c r="E1361" s="3" t="s">
        <v>4</v>
      </c>
      <c r="F1361" s="1" t="str">
        <f>HYPERLINK("https://strategicplanning.horsham.gov.uk/Regulation_19_Local_Plan/showUserAnswers?qid=9331459&amp;voteID=1192927", "View Response")</f>
        <v>View Response</v>
      </c>
    </row>
    <row r="1362" spans="1:6" x14ac:dyDescent="0.35">
      <c r="A1362">
        <v>1192929</v>
      </c>
      <c r="B1362" t="s">
        <v>2727</v>
      </c>
      <c r="C1362" t="s">
        <v>4</v>
      </c>
      <c r="D1362" t="s">
        <v>4</v>
      </c>
      <c r="E1362" s="3" t="s">
        <v>4</v>
      </c>
      <c r="F1362" s="1" t="str">
        <f>HYPERLINK("https://strategicplanning.horsham.gov.uk/Regulation_19_Local_Plan/showUserAnswers?qid=9331459&amp;voteID=1192929", "View Response")</f>
        <v>View Response</v>
      </c>
    </row>
    <row r="1363" spans="1:6" x14ac:dyDescent="0.35">
      <c r="A1363">
        <v>1192931</v>
      </c>
      <c r="B1363" t="s">
        <v>2728</v>
      </c>
      <c r="C1363" t="s">
        <v>4</v>
      </c>
      <c r="D1363" t="s">
        <v>4</v>
      </c>
      <c r="E1363" s="3" t="s">
        <v>4</v>
      </c>
      <c r="F1363" s="1" t="str">
        <f>HYPERLINK("https://strategicplanning.horsham.gov.uk/Regulation_19_Local_Plan/showUserAnswers?qid=9331459&amp;voteID=1192931", "View Response")</f>
        <v>View Response</v>
      </c>
    </row>
    <row r="1364" spans="1:6" x14ac:dyDescent="0.35">
      <c r="A1364">
        <v>1192934</v>
      </c>
      <c r="B1364" t="s">
        <v>2729</v>
      </c>
      <c r="C1364" t="s">
        <v>4</v>
      </c>
      <c r="D1364" t="s">
        <v>4</v>
      </c>
      <c r="E1364" s="3" t="s">
        <v>4</v>
      </c>
      <c r="F1364" s="1" t="str">
        <f>HYPERLINK("https://strategicplanning.horsham.gov.uk/Regulation_19_Local_Plan/showUserAnswers?qid=9331459&amp;voteID=1192934", "View Response")</f>
        <v>View Response</v>
      </c>
    </row>
    <row r="1365" spans="1:6" x14ac:dyDescent="0.35">
      <c r="A1365">
        <v>1192935</v>
      </c>
      <c r="B1365" t="s">
        <v>2730</v>
      </c>
      <c r="C1365" t="s">
        <v>4</v>
      </c>
      <c r="D1365" t="s">
        <v>4</v>
      </c>
      <c r="E1365" s="3" t="s">
        <v>4</v>
      </c>
      <c r="F1365" s="1" t="str">
        <f>HYPERLINK("https://strategicplanning.horsham.gov.uk/Regulation_19_Local_Plan/showUserAnswers?qid=9331459&amp;voteID=1192935", "View Response")</f>
        <v>View Response</v>
      </c>
    </row>
    <row r="1366" spans="1:6" x14ac:dyDescent="0.35">
      <c r="A1366">
        <v>1192937</v>
      </c>
      <c r="B1366" t="s">
        <v>2731</v>
      </c>
      <c r="C1366" t="s">
        <v>4</v>
      </c>
      <c r="D1366" t="s">
        <v>4</v>
      </c>
      <c r="E1366" s="3" t="s">
        <v>4</v>
      </c>
      <c r="F1366" s="1" t="str">
        <f>HYPERLINK("https://strategicplanning.horsham.gov.uk/Regulation_19_Local_Plan/showUserAnswers?qid=9331459&amp;voteID=1192937", "View Response")</f>
        <v>View Response</v>
      </c>
    </row>
    <row r="1367" spans="1:6" x14ac:dyDescent="0.35">
      <c r="A1367">
        <v>1192938</v>
      </c>
      <c r="B1367" t="s">
        <v>2732</v>
      </c>
      <c r="C1367" t="s">
        <v>4</v>
      </c>
      <c r="D1367" t="s">
        <v>4</v>
      </c>
      <c r="E1367" s="3" t="s">
        <v>4</v>
      </c>
      <c r="F1367" s="1" t="str">
        <f>HYPERLINK("https://strategicplanning.horsham.gov.uk/Regulation_19_Local_Plan/showUserAnswers?qid=9331459&amp;voteID=1192938", "View Response")</f>
        <v>View Response</v>
      </c>
    </row>
    <row r="1368" spans="1:6" x14ac:dyDescent="0.35">
      <c r="A1368">
        <v>1193034</v>
      </c>
      <c r="B1368" t="s">
        <v>2733</v>
      </c>
      <c r="C1368" t="s">
        <v>1501</v>
      </c>
      <c r="D1368" t="s">
        <v>4</v>
      </c>
      <c r="E1368" s="3" t="s">
        <v>4</v>
      </c>
      <c r="F1368" s="1" t="str">
        <f>HYPERLINK("https://strategicplanning.horsham.gov.uk/Regulation_19_Local_Plan/showUserAnswers?qid=9331459&amp;voteID=1193034", "View Response")</f>
        <v>View Response</v>
      </c>
    </row>
    <row r="1369" spans="1:6" x14ac:dyDescent="0.35">
      <c r="A1369">
        <v>1193040</v>
      </c>
      <c r="B1369" t="s">
        <v>2734</v>
      </c>
      <c r="C1369" t="s">
        <v>4</v>
      </c>
      <c r="D1369" t="s">
        <v>4</v>
      </c>
      <c r="E1369" s="3" t="s">
        <v>4</v>
      </c>
      <c r="F1369" s="1" t="str">
        <f>HYPERLINK("https://strategicplanning.horsham.gov.uk/Regulation_19_Local_Plan/showUserAnswers?qid=9331459&amp;voteID=1193040", "View Response")</f>
        <v>View Response</v>
      </c>
    </row>
    <row r="1370" spans="1:6" x14ac:dyDescent="0.35">
      <c r="A1370">
        <v>1193085</v>
      </c>
      <c r="B1370" t="s">
        <v>2735</v>
      </c>
      <c r="C1370" t="s">
        <v>4</v>
      </c>
      <c r="D1370" t="s">
        <v>4</v>
      </c>
      <c r="E1370" s="3" t="s">
        <v>4</v>
      </c>
      <c r="F1370" s="1" t="str">
        <f>HYPERLINK("https://strategicplanning.horsham.gov.uk/Regulation_19_Local_Plan/showUserAnswers?qid=9331459&amp;voteID=1193085", "View Response")</f>
        <v>View Response</v>
      </c>
    </row>
    <row r="1371" spans="1:6" x14ac:dyDescent="0.35">
      <c r="A1371">
        <v>1193086</v>
      </c>
      <c r="B1371" t="s">
        <v>2736</v>
      </c>
      <c r="C1371" t="s">
        <v>1505</v>
      </c>
      <c r="D1371" t="s">
        <v>4</v>
      </c>
      <c r="E1371" s="3" t="s">
        <v>4</v>
      </c>
      <c r="F1371" s="1" t="str">
        <f>HYPERLINK("https://strategicplanning.horsham.gov.uk/Regulation_19_Local_Plan/showUserAnswers?qid=9331459&amp;voteID=1193086", "View Response")</f>
        <v>View Response</v>
      </c>
    </row>
    <row r="1372" spans="1:6" x14ac:dyDescent="0.35">
      <c r="A1372">
        <v>1193087</v>
      </c>
      <c r="B1372" t="s">
        <v>2288</v>
      </c>
      <c r="C1372" t="s">
        <v>652</v>
      </c>
      <c r="D1372" t="s">
        <v>4</v>
      </c>
      <c r="E1372" s="3" t="s">
        <v>4</v>
      </c>
      <c r="F1372" s="1" t="str">
        <f>HYPERLINK("https://strategicplanning.horsham.gov.uk/Regulation_19_Local_Plan/showUserAnswers?qid=9331459&amp;voteID=1193087", "View Response")</f>
        <v>View Response</v>
      </c>
    </row>
    <row r="1373" spans="1:6" x14ac:dyDescent="0.35">
      <c r="A1373">
        <v>1193092</v>
      </c>
      <c r="B1373" t="s">
        <v>2737</v>
      </c>
      <c r="C1373" t="s">
        <v>4</v>
      </c>
      <c r="D1373" t="s">
        <v>4</v>
      </c>
      <c r="E1373" s="3" t="s">
        <v>4</v>
      </c>
      <c r="F1373" s="1" t="str">
        <f>HYPERLINK("https://strategicplanning.horsham.gov.uk/Regulation_19_Local_Plan/showUserAnswers?qid=9331459&amp;voteID=1193092", "View Response")</f>
        <v>View Response</v>
      </c>
    </row>
    <row r="1374" spans="1:6" x14ac:dyDescent="0.35">
      <c r="A1374">
        <v>1193095</v>
      </c>
      <c r="B1374" t="s">
        <v>2738</v>
      </c>
      <c r="C1374" t="s">
        <v>4</v>
      </c>
      <c r="D1374" t="s">
        <v>4</v>
      </c>
      <c r="E1374" s="3" t="s">
        <v>4</v>
      </c>
      <c r="F1374" s="1" t="str">
        <f>HYPERLINK("https://strategicplanning.horsham.gov.uk/Regulation_19_Local_Plan/showUserAnswers?qid=9331459&amp;voteID=1193095", "View Response")</f>
        <v>View Response</v>
      </c>
    </row>
    <row r="1375" spans="1:6" x14ac:dyDescent="0.35">
      <c r="A1375">
        <v>1193096</v>
      </c>
      <c r="B1375" t="s">
        <v>2739</v>
      </c>
      <c r="C1375" t="s">
        <v>4</v>
      </c>
      <c r="D1375" t="s">
        <v>4</v>
      </c>
      <c r="E1375" s="3" t="s">
        <v>4</v>
      </c>
      <c r="F1375" s="1" t="str">
        <f>HYPERLINK("https://strategicplanning.horsham.gov.uk/Regulation_19_Local_Plan/showUserAnswers?qid=9331459&amp;voteID=1193096", "View Response")</f>
        <v>View Response</v>
      </c>
    </row>
    <row r="1376" spans="1:6" x14ac:dyDescent="0.35">
      <c r="A1376">
        <v>1193098</v>
      </c>
      <c r="B1376" t="s">
        <v>2740</v>
      </c>
      <c r="C1376" t="s">
        <v>4</v>
      </c>
      <c r="D1376" t="s">
        <v>4</v>
      </c>
      <c r="E1376" s="3" t="s">
        <v>4</v>
      </c>
      <c r="F1376" s="1" t="str">
        <f>HYPERLINK("https://strategicplanning.horsham.gov.uk/Regulation_19_Local_Plan/showUserAnswers?qid=9331459&amp;voteID=1193098", "View Response")</f>
        <v>View Response</v>
      </c>
    </row>
    <row r="1377" spans="1:6" x14ac:dyDescent="0.35">
      <c r="A1377">
        <v>1193101</v>
      </c>
      <c r="B1377" t="s">
        <v>2741</v>
      </c>
      <c r="C1377" t="s">
        <v>4</v>
      </c>
      <c r="D1377" t="s">
        <v>4</v>
      </c>
      <c r="E1377" s="3" t="s">
        <v>127</v>
      </c>
      <c r="F1377" s="1" t="str">
        <f>HYPERLINK("https://strategicplanning.horsham.gov.uk/Regulation_19_Local_Plan/showUserAnswers?qid=9331459&amp;voteID=1193101", "View Response")</f>
        <v>View Response</v>
      </c>
    </row>
    <row r="1378" spans="1:6" x14ac:dyDescent="0.35">
      <c r="A1378">
        <v>1193102</v>
      </c>
      <c r="B1378" t="s">
        <v>2742</v>
      </c>
      <c r="C1378" t="s">
        <v>4</v>
      </c>
      <c r="D1378" t="s">
        <v>4</v>
      </c>
      <c r="E1378" s="3" t="s">
        <v>127</v>
      </c>
      <c r="F1378" s="1" t="str">
        <f>HYPERLINK("https://strategicplanning.horsham.gov.uk/Regulation_19_Local_Plan/showUserAnswers?qid=9331459&amp;voteID=1193102", "View Response")</f>
        <v>View Response</v>
      </c>
    </row>
    <row r="1379" spans="1:6" x14ac:dyDescent="0.35">
      <c r="A1379">
        <v>1193103</v>
      </c>
      <c r="B1379" t="s">
        <v>2743</v>
      </c>
      <c r="C1379" t="s">
        <v>4</v>
      </c>
      <c r="D1379" t="s">
        <v>4</v>
      </c>
      <c r="E1379" s="3" t="s">
        <v>127</v>
      </c>
      <c r="F1379" s="1" t="str">
        <f>HYPERLINK("https://strategicplanning.horsham.gov.uk/Regulation_19_Local_Plan/showUserAnswers?qid=9331459&amp;voteID=1193103", "View Response")</f>
        <v>View Response</v>
      </c>
    </row>
    <row r="1380" spans="1:6" x14ac:dyDescent="0.35">
      <c r="A1380">
        <v>1193106</v>
      </c>
      <c r="B1380" t="s">
        <v>2744</v>
      </c>
      <c r="C1380" t="s">
        <v>4</v>
      </c>
      <c r="D1380" t="s">
        <v>4</v>
      </c>
      <c r="E1380" s="3" t="s">
        <v>4</v>
      </c>
      <c r="F1380" s="1" t="str">
        <f>HYPERLINK("https://strategicplanning.horsham.gov.uk/Regulation_19_Local_Plan/showUserAnswers?qid=9331459&amp;voteID=1193106", "View Response")</f>
        <v>View Response</v>
      </c>
    </row>
    <row r="1381" spans="1:6" x14ac:dyDescent="0.35">
      <c r="A1381">
        <v>1193116</v>
      </c>
      <c r="B1381" t="s">
        <v>2745</v>
      </c>
      <c r="C1381" t="s">
        <v>4</v>
      </c>
      <c r="D1381" t="s">
        <v>4</v>
      </c>
      <c r="E1381" s="3" t="s">
        <v>127</v>
      </c>
      <c r="F1381" s="1" t="str">
        <f>HYPERLINK("https://strategicplanning.horsham.gov.uk/Regulation_19_Local_Plan/showUserAnswers?qid=9331459&amp;voteID=1193116", "View Response")</f>
        <v>View Response</v>
      </c>
    </row>
    <row r="1382" spans="1:6" x14ac:dyDescent="0.35">
      <c r="A1382">
        <v>1193120</v>
      </c>
      <c r="B1382" t="s">
        <v>2746</v>
      </c>
      <c r="C1382" t="s">
        <v>4</v>
      </c>
      <c r="D1382" t="s">
        <v>4</v>
      </c>
      <c r="E1382" s="3" t="s">
        <v>4</v>
      </c>
      <c r="F1382" s="1" t="str">
        <f>HYPERLINK("https://strategicplanning.horsham.gov.uk/Regulation_19_Local_Plan/showUserAnswers?qid=9331459&amp;voteID=1193120", "View Response")</f>
        <v>View Response</v>
      </c>
    </row>
    <row r="1383" spans="1:6" x14ac:dyDescent="0.35">
      <c r="A1383">
        <v>1193121</v>
      </c>
      <c r="B1383" t="s">
        <v>2747</v>
      </c>
      <c r="C1383" t="s">
        <v>4</v>
      </c>
      <c r="D1383" t="s">
        <v>4</v>
      </c>
      <c r="E1383" s="3" t="s">
        <v>4</v>
      </c>
      <c r="F1383" s="1" t="str">
        <f>HYPERLINK("https://strategicplanning.horsham.gov.uk/Regulation_19_Local_Plan/showUserAnswers?qid=9331459&amp;voteID=1193121", "View Response")</f>
        <v>View Response</v>
      </c>
    </row>
    <row r="1384" spans="1:6" x14ac:dyDescent="0.35">
      <c r="A1384">
        <v>1193123</v>
      </c>
      <c r="B1384" t="s">
        <v>2748</v>
      </c>
      <c r="C1384" t="s">
        <v>4</v>
      </c>
      <c r="D1384" t="s">
        <v>4</v>
      </c>
      <c r="E1384" s="3" t="s">
        <v>127</v>
      </c>
      <c r="F1384" s="1" t="str">
        <f>HYPERLINK("https://strategicplanning.horsham.gov.uk/Regulation_19_Local_Plan/showUserAnswers?qid=9331459&amp;voteID=1193123", "View Response")</f>
        <v>View Response</v>
      </c>
    </row>
    <row r="1385" spans="1:6" x14ac:dyDescent="0.35">
      <c r="A1385">
        <v>1193129</v>
      </c>
      <c r="B1385" t="s">
        <v>2749</v>
      </c>
      <c r="C1385" t="s">
        <v>4</v>
      </c>
      <c r="D1385" t="s">
        <v>4</v>
      </c>
      <c r="E1385" s="3" t="s">
        <v>4</v>
      </c>
      <c r="F1385" s="1" t="str">
        <f>HYPERLINK("https://strategicplanning.horsham.gov.uk/Regulation_19_Local_Plan/showUserAnswers?qid=9331459&amp;voteID=1193129", "View Response")</f>
        <v>View Response</v>
      </c>
    </row>
    <row r="1386" spans="1:6" x14ac:dyDescent="0.35">
      <c r="A1386">
        <v>1193132</v>
      </c>
      <c r="B1386" t="s">
        <v>2750</v>
      </c>
      <c r="C1386" t="s">
        <v>4</v>
      </c>
      <c r="D1386" t="s">
        <v>4</v>
      </c>
      <c r="E1386" s="3" t="s">
        <v>4</v>
      </c>
      <c r="F1386" s="1" t="str">
        <f>HYPERLINK("https://strategicplanning.horsham.gov.uk/Regulation_19_Local_Plan/showUserAnswers?qid=9331459&amp;voteID=1193132", "View Response")</f>
        <v>View Response</v>
      </c>
    </row>
    <row r="1387" spans="1:6" x14ac:dyDescent="0.35">
      <c r="A1387">
        <v>1193134</v>
      </c>
      <c r="B1387" t="s">
        <v>2751</v>
      </c>
      <c r="C1387" t="s">
        <v>4</v>
      </c>
      <c r="D1387" t="s">
        <v>4</v>
      </c>
      <c r="E1387" s="3" t="s">
        <v>4</v>
      </c>
      <c r="F1387" s="1" t="str">
        <f>HYPERLINK("https://strategicplanning.horsham.gov.uk/Regulation_19_Local_Plan/showUserAnswers?qid=9331459&amp;voteID=1193134", "View Response")</f>
        <v>View Response</v>
      </c>
    </row>
    <row r="1388" spans="1:6" x14ac:dyDescent="0.35">
      <c r="A1388">
        <v>1193136</v>
      </c>
      <c r="B1388" t="s">
        <v>2348</v>
      </c>
      <c r="C1388" t="s">
        <v>4</v>
      </c>
      <c r="D1388" t="s">
        <v>4</v>
      </c>
      <c r="E1388" s="3" t="s">
        <v>4</v>
      </c>
      <c r="F1388" s="1" t="str">
        <f>HYPERLINK("https://strategicplanning.horsham.gov.uk/Regulation_19_Local_Plan/showUserAnswers?qid=9331459&amp;voteID=1193136", "View Response")</f>
        <v>View Response</v>
      </c>
    </row>
    <row r="1389" spans="1:6" x14ac:dyDescent="0.35">
      <c r="A1389">
        <v>1193258</v>
      </c>
      <c r="B1389" t="s">
        <v>2752</v>
      </c>
      <c r="C1389" t="s">
        <v>4</v>
      </c>
      <c r="D1389" t="s">
        <v>4</v>
      </c>
      <c r="E1389" s="3" t="s">
        <v>4</v>
      </c>
      <c r="F1389" s="1" t="str">
        <f>HYPERLINK("https://strategicplanning.horsham.gov.uk/Regulation_19_Local_Plan/showUserAnswers?qid=9331459&amp;voteID=1193258", "View Response")</f>
        <v>View Response</v>
      </c>
    </row>
    <row r="1390" spans="1:6" x14ac:dyDescent="0.35">
      <c r="A1390">
        <v>1193263</v>
      </c>
      <c r="B1390" t="s">
        <v>2753</v>
      </c>
      <c r="C1390" t="s">
        <v>4</v>
      </c>
      <c r="D1390" t="s">
        <v>4</v>
      </c>
      <c r="E1390" s="3" t="s">
        <v>4</v>
      </c>
      <c r="F1390" s="1" t="str">
        <f>HYPERLINK("https://strategicplanning.horsham.gov.uk/Regulation_19_Local_Plan/showUserAnswers?qid=9331459&amp;voteID=1193263", "View Response")</f>
        <v>View Response</v>
      </c>
    </row>
    <row r="1391" spans="1:6" x14ac:dyDescent="0.35">
      <c r="A1391">
        <v>1193265</v>
      </c>
      <c r="B1391" t="s">
        <v>2127</v>
      </c>
      <c r="C1391" t="s">
        <v>4</v>
      </c>
      <c r="D1391" t="s">
        <v>4</v>
      </c>
      <c r="E1391" s="3" t="s">
        <v>4</v>
      </c>
      <c r="F1391" s="1" t="str">
        <f>HYPERLINK("https://strategicplanning.horsham.gov.uk/Regulation_19_Local_Plan/showUserAnswers?qid=9331459&amp;voteID=1193265", "View Response")</f>
        <v>View Response</v>
      </c>
    </row>
    <row r="1392" spans="1:6" x14ac:dyDescent="0.35">
      <c r="A1392">
        <v>1193267</v>
      </c>
      <c r="B1392" t="s">
        <v>2349</v>
      </c>
      <c r="C1392" t="s">
        <v>4</v>
      </c>
      <c r="D1392" t="s">
        <v>4</v>
      </c>
      <c r="E1392" s="3" t="s">
        <v>4</v>
      </c>
      <c r="F1392" s="1" t="str">
        <f>HYPERLINK("https://strategicplanning.horsham.gov.uk/Regulation_19_Local_Plan/showUserAnswers?qid=9331459&amp;voteID=1193267", "View Response")</f>
        <v>View Response</v>
      </c>
    </row>
    <row r="1393" spans="1:6" x14ac:dyDescent="0.35">
      <c r="A1393">
        <v>1193269</v>
      </c>
      <c r="B1393" t="s">
        <v>2754</v>
      </c>
      <c r="C1393" t="s">
        <v>4</v>
      </c>
      <c r="D1393" t="s">
        <v>4</v>
      </c>
      <c r="E1393" s="3" t="s">
        <v>4</v>
      </c>
      <c r="F1393" s="1" t="str">
        <f>HYPERLINK("https://strategicplanning.horsham.gov.uk/Regulation_19_Local_Plan/showUserAnswers?qid=9331459&amp;voteID=1193269", "View Response")</f>
        <v>View Response</v>
      </c>
    </row>
    <row r="1394" spans="1:6" x14ac:dyDescent="0.35">
      <c r="A1394">
        <v>1193275</v>
      </c>
      <c r="B1394" t="s">
        <v>2755</v>
      </c>
      <c r="C1394" t="s">
        <v>4</v>
      </c>
      <c r="D1394" t="s">
        <v>4</v>
      </c>
      <c r="E1394" s="3" t="s">
        <v>4</v>
      </c>
      <c r="F1394" s="1" t="str">
        <f>HYPERLINK("https://strategicplanning.horsham.gov.uk/Regulation_19_Local_Plan/showUserAnswers?qid=9331459&amp;voteID=1193275", "View Response")</f>
        <v>View Response</v>
      </c>
    </row>
    <row r="1395" spans="1:6" x14ac:dyDescent="0.35">
      <c r="A1395">
        <v>1193276</v>
      </c>
      <c r="B1395" t="s">
        <v>2756</v>
      </c>
      <c r="C1395" t="s">
        <v>1530</v>
      </c>
      <c r="D1395" t="s">
        <v>4</v>
      </c>
      <c r="E1395" s="3" t="s">
        <v>4</v>
      </c>
      <c r="F1395" s="1" t="str">
        <f>HYPERLINK("https://strategicplanning.horsham.gov.uk/Regulation_19_Local_Plan/showUserAnswers?qid=9331459&amp;voteID=1193276", "View Response")</f>
        <v>View Response</v>
      </c>
    </row>
    <row r="1396" spans="1:6" x14ac:dyDescent="0.35">
      <c r="A1396">
        <v>1193279</v>
      </c>
      <c r="B1396" t="s">
        <v>2757</v>
      </c>
      <c r="C1396" t="s">
        <v>4</v>
      </c>
      <c r="D1396" t="s">
        <v>4</v>
      </c>
      <c r="E1396" s="3" t="s">
        <v>4</v>
      </c>
      <c r="F1396" s="1" t="str">
        <f>HYPERLINK("https://strategicplanning.horsham.gov.uk/Regulation_19_Local_Plan/showUserAnswers?qid=9331459&amp;voteID=1193279", "View Response")</f>
        <v>View Response</v>
      </c>
    </row>
    <row r="1397" spans="1:6" x14ac:dyDescent="0.35">
      <c r="A1397">
        <v>1193282</v>
      </c>
      <c r="B1397" t="s">
        <v>2756</v>
      </c>
      <c r="C1397" t="s">
        <v>1530</v>
      </c>
      <c r="D1397" t="s">
        <v>4</v>
      </c>
      <c r="E1397" s="3" t="s">
        <v>4</v>
      </c>
      <c r="F1397" s="1" t="str">
        <f>HYPERLINK("https://strategicplanning.horsham.gov.uk/Regulation_19_Local_Plan/showUserAnswers?qid=9331459&amp;voteID=1193282", "View Response")</f>
        <v>View Response</v>
      </c>
    </row>
    <row r="1398" spans="1:6" x14ac:dyDescent="0.35">
      <c r="A1398">
        <v>1193288</v>
      </c>
      <c r="B1398" t="s">
        <v>2756</v>
      </c>
      <c r="C1398" t="s">
        <v>1530</v>
      </c>
      <c r="D1398" t="s">
        <v>4</v>
      </c>
      <c r="E1398" s="3" t="s">
        <v>4</v>
      </c>
      <c r="F1398" s="1" t="str">
        <f>HYPERLINK("https://strategicplanning.horsham.gov.uk/Regulation_19_Local_Plan/showUserAnswers?qid=9331459&amp;voteID=1193288", "View Response")</f>
        <v>View Response</v>
      </c>
    </row>
    <row r="1399" spans="1:6" x14ac:dyDescent="0.35">
      <c r="A1399">
        <v>1193290</v>
      </c>
      <c r="B1399" t="s">
        <v>2756</v>
      </c>
      <c r="C1399" t="s">
        <v>1530</v>
      </c>
      <c r="D1399" t="s">
        <v>4</v>
      </c>
      <c r="E1399" s="3" t="s">
        <v>4</v>
      </c>
      <c r="F1399" s="1" t="str">
        <f>HYPERLINK("https://strategicplanning.horsham.gov.uk/Regulation_19_Local_Plan/showUserAnswers?qid=9331459&amp;voteID=1193290", "View Response")</f>
        <v>View Response</v>
      </c>
    </row>
    <row r="1400" spans="1:6" x14ac:dyDescent="0.35">
      <c r="A1400">
        <v>1193292</v>
      </c>
      <c r="B1400" t="s">
        <v>2758</v>
      </c>
      <c r="C1400" t="s">
        <v>4</v>
      </c>
      <c r="D1400" t="s">
        <v>4</v>
      </c>
      <c r="E1400" s="3" t="s">
        <v>4</v>
      </c>
      <c r="F1400" s="1" t="str">
        <f>HYPERLINK("https://strategicplanning.horsham.gov.uk/Regulation_19_Local_Plan/showUserAnswers?qid=9331459&amp;voteID=1193292", "View Response")</f>
        <v>View Response</v>
      </c>
    </row>
    <row r="1401" spans="1:6" x14ac:dyDescent="0.35">
      <c r="A1401">
        <v>1193294</v>
      </c>
      <c r="B1401" t="s">
        <v>2759</v>
      </c>
      <c r="C1401" t="s">
        <v>4</v>
      </c>
      <c r="D1401" t="s">
        <v>4</v>
      </c>
      <c r="E1401" s="3" t="s">
        <v>4</v>
      </c>
      <c r="F1401" s="1" t="str">
        <f>HYPERLINK("https://strategicplanning.horsham.gov.uk/Regulation_19_Local_Plan/showUserAnswers?qid=9331459&amp;voteID=1193294", "View Response")</f>
        <v>View Response</v>
      </c>
    </row>
    <row r="1402" spans="1:6" x14ac:dyDescent="0.35">
      <c r="A1402">
        <v>1193296</v>
      </c>
      <c r="B1402" t="s">
        <v>2760</v>
      </c>
      <c r="C1402" t="s">
        <v>1538</v>
      </c>
      <c r="D1402" t="s">
        <v>4</v>
      </c>
      <c r="E1402" s="3" t="s">
        <v>4</v>
      </c>
      <c r="F1402" s="1" t="str">
        <f>HYPERLINK("https://strategicplanning.horsham.gov.uk/Regulation_19_Local_Plan/showUserAnswers?qid=9331459&amp;voteID=1193296", "View Response")</f>
        <v>View Response</v>
      </c>
    </row>
    <row r="1403" spans="1:6" x14ac:dyDescent="0.35">
      <c r="A1403">
        <v>1193299</v>
      </c>
      <c r="B1403" t="s">
        <v>2761</v>
      </c>
      <c r="C1403" t="s">
        <v>1540</v>
      </c>
      <c r="D1403" t="s">
        <v>4</v>
      </c>
      <c r="E1403" s="3" t="s">
        <v>4</v>
      </c>
      <c r="F1403" s="1" t="str">
        <f>HYPERLINK("https://strategicplanning.horsham.gov.uk/Regulation_19_Local_Plan/showUserAnswers?qid=9331459&amp;voteID=1193299", "View Response")</f>
        <v>View Response</v>
      </c>
    </row>
    <row r="1404" spans="1:6" x14ac:dyDescent="0.35">
      <c r="A1404">
        <v>1193303</v>
      </c>
      <c r="B1404" t="s">
        <v>2762</v>
      </c>
      <c r="C1404" t="s">
        <v>1542</v>
      </c>
      <c r="D1404" t="s">
        <v>4</v>
      </c>
      <c r="E1404" s="3" t="s">
        <v>4</v>
      </c>
      <c r="F1404" s="1" t="str">
        <f>HYPERLINK("https://strategicplanning.horsham.gov.uk/Regulation_19_Local_Plan/showUserAnswers?qid=9331459&amp;voteID=1193303", "View Response")</f>
        <v>View Response</v>
      </c>
    </row>
    <row r="1405" spans="1:6" x14ac:dyDescent="0.35">
      <c r="A1405">
        <v>1193322</v>
      </c>
      <c r="B1405" t="s">
        <v>2763</v>
      </c>
      <c r="C1405" t="s">
        <v>1544</v>
      </c>
      <c r="D1405" t="s">
        <v>4</v>
      </c>
      <c r="E1405" s="3" t="s">
        <v>4</v>
      </c>
      <c r="F1405" s="1" t="str">
        <f>HYPERLINK("https://strategicplanning.horsham.gov.uk/Regulation_19_Local_Plan/showUserAnswers?qid=9331459&amp;voteID=1193322", "View Response")</f>
        <v>View Response</v>
      </c>
    </row>
    <row r="1406" spans="1:6" x14ac:dyDescent="0.35">
      <c r="A1406">
        <v>1193327</v>
      </c>
      <c r="B1406" t="s">
        <v>2764</v>
      </c>
      <c r="C1406" t="s">
        <v>1546</v>
      </c>
      <c r="D1406" t="s">
        <v>4</v>
      </c>
      <c r="E1406" s="3" t="s">
        <v>127</v>
      </c>
      <c r="F1406" s="1" t="str">
        <f>HYPERLINK("https://strategicplanning.horsham.gov.uk/Regulation_19_Local_Plan/showUserAnswers?qid=9331459&amp;voteID=1193327", "View Response")</f>
        <v>View Response</v>
      </c>
    </row>
    <row r="1407" spans="1:6" x14ac:dyDescent="0.35">
      <c r="A1407">
        <v>1193330</v>
      </c>
      <c r="B1407" t="s">
        <v>2765</v>
      </c>
      <c r="C1407" t="s">
        <v>200</v>
      </c>
      <c r="D1407" t="s">
        <v>4</v>
      </c>
      <c r="E1407" s="3" t="s">
        <v>127</v>
      </c>
      <c r="F1407" s="1" t="str">
        <f>HYPERLINK("https://strategicplanning.horsham.gov.uk/Regulation_19_Local_Plan/showUserAnswers?qid=9331459&amp;voteID=1193330", "View Response")</f>
        <v>View Response</v>
      </c>
    </row>
    <row r="1408" spans="1:6" x14ac:dyDescent="0.35">
      <c r="A1408">
        <v>1193331</v>
      </c>
      <c r="B1408" t="s">
        <v>2766</v>
      </c>
      <c r="C1408" t="s">
        <v>1549</v>
      </c>
      <c r="D1408" t="s">
        <v>4</v>
      </c>
      <c r="E1408" s="3" t="s">
        <v>4</v>
      </c>
      <c r="F1408" s="1" t="str">
        <f>HYPERLINK("https://strategicplanning.horsham.gov.uk/Regulation_19_Local_Plan/showUserAnswers?qid=9331459&amp;voteID=1193331", "View Response")</f>
        <v>View Response</v>
      </c>
    </row>
    <row r="1409" spans="1:6" x14ac:dyDescent="0.35">
      <c r="A1409">
        <v>1193332</v>
      </c>
      <c r="B1409" t="s">
        <v>2766</v>
      </c>
      <c r="C1409" t="s">
        <v>1549</v>
      </c>
      <c r="D1409" t="s">
        <v>4</v>
      </c>
      <c r="E1409" s="3" t="s">
        <v>4</v>
      </c>
      <c r="F1409" s="1" t="str">
        <f>HYPERLINK("https://strategicplanning.horsham.gov.uk/Regulation_19_Local_Plan/showUserAnswers?qid=9331459&amp;voteID=1193332", "View Response")</f>
        <v>View Response</v>
      </c>
    </row>
    <row r="1410" spans="1:6" x14ac:dyDescent="0.35">
      <c r="A1410">
        <v>1193334</v>
      </c>
      <c r="B1410" t="s">
        <v>2766</v>
      </c>
      <c r="C1410" t="s">
        <v>1549</v>
      </c>
      <c r="D1410" t="s">
        <v>4</v>
      </c>
      <c r="E1410" s="3" t="s">
        <v>4</v>
      </c>
      <c r="F1410" s="1" t="str">
        <f>HYPERLINK("https://strategicplanning.horsham.gov.uk/Regulation_19_Local_Plan/showUserAnswers?qid=9331459&amp;voteID=1193334", "View Response")</f>
        <v>View Response</v>
      </c>
    </row>
    <row r="1411" spans="1:6" x14ac:dyDescent="0.35">
      <c r="A1411">
        <v>1193336</v>
      </c>
      <c r="B1411" t="s">
        <v>2767</v>
      </c>
      <c r="C1411" t="s">
        <v>4</v>
      </c>
      <c r="D1411" t="s">
        <v>4</v>
      </c>
      <c r="E1411" s="3" t="s">
        <v>4</v>
      </c>
      <c r="F1411" s="1" t="str">
        <f>HYPERLINK("https://strategicplanning.horsham.gov.uk/Regulation_19_Local_Plan/showUserAnswers?qid=9331459&amp;voteID=1193336", "View Response")</f>
        <v>View Response</v>
      </c>
    </row>
    <row r="1412" spans="1:6" x14ac:dyDescent="0.35">
      <c r="A1412">
        <v>1193339</v>
      </c>
      <c r="B1412" t="s">
        <v>2768</v>
      </c>
      <c r="C1412" t="s">
        <v>4</v>
      </c>
      <c r="D1412" t="s">
        <v>4</v>
      </c>
      <c r="E1412" s="3" t="s">
        <v>4</v>
      </c>
      <c r="F1412" s="1" t="str">
        <f>HYPERLINK("https://strategicplanning.horsham.gov.uk/Regulation_19_Local_Plan/showUserAnswers?qid=9331459&amp;voteID=1193339", "View Response")</f>
        <v>View Response</v>
      </c>
    </row>
    <row r="1413" spans="1:6" x14ac:dyDescent="0.35">
      <c r="A1413">
        <v>1193341</v>
      </c>
      <c r="B1413" t="s">
        <v>2769</v>
      </c>
      <c r="C1413" t="s">
        <v>1555</v>
      </c>
      <c r="D1413" t="s">
        <v>4</v>
      </c>
      <c r="E1413" s="3" t="s">
        <v>4</v>
      </c>
      <c r="F1413" s="1" t="str">
        <f>HYPERLINK("https://strategicplanning.horsham.gov.uk/Regulation_19_Local_Plan/showUserAnswers?qid=9331459&amp;voteID=1193341", "View Response")</f>
        <v>View Response</v>
      </c>
    </row>
    <row r="1414" spans="1:6" x14ac:dyDescent="0.35">
      <c r="A1414">
        <v>1193347</v>
      </c>
      <c r="B1414" t="s">
        <v>2770</v>
      </c>
      <c r="C1414" t="s">
        <v>1557</v>
      </c>
      <c r="D1414" t="s">
        <v>4</v>
      </c>
      <c r="E1414" s="3" t="s">
        <v>4</v>
      </c>
      <c r="F1414" s="1" t="str">
        <f>HYPERLINK("https://strategicplanning.horsham.gov.uk/Regulation_19_Local_Plan/showUserAnswers?qid=9331459&amp;voteID=1193347", "View Response")</f>
        <v>View Response</v>
      </c>
    </row>
    <row r="1415" spans="1:6" x14ac:dyDescent="0.35">
      <c r="A1415">
        <v>1193350</v>
      </c>
      <c r="B1415" t="s">
        <v>2047</v>
      </c>
      <c r="C1415" t="s">
        <v>4</v>
      </c>
      <c r="D1415" t="s">
        <v>4</v>
      </c>
      <c r="E1415" s="3" t="s">
        <v>127</v>
      </c>
      <c r="F1415" s="1" t="str">
        <f>HYPERLINK("https://strategicplanning.horsham.gov.uk/Regulation_19_Local_Plan/showUserAnswers?qid=9331459&amp;voteID=1193350", "View Response")</f>
        <v>View Response</v>
      </c>
    </row>
    <row r="1416" spans="1:6" x14ac:dyDescent="0.35">
      <c r="A1416">
        <v>1193352</v>
      </c>
      <c r="B1416" t="s">
        <v>2771</v>
      </c>
      <c r="C1416" t="s">
        <v>4</v>
      </c>
      <c r="D1416" t="s">
        <v>4</v>
      </c>
      <c r="E1416" s="3" t="s">
        <v>4</v>
      </c>
      <c r="F1416" s="1" t="str">
        <f>HYPERLINK("https://strategicplanning.horsham.gov.uk/Regulation_19_Local_Plan/showUserAnswers?qid=9331459&amp;voteID=1193352", "View Response")</f>
        <v>View Response</v>
      </c>
    </row>
    <row r="1417" spans="1:6" x14ac:dyDescent="0.35">
      <c r="A1417">
        <v>1193353</v>
      </c>
      <c r="B1417" t="s">
        <v>2772</v>
      </c>
      <c r="C1417" t="s">
        <v>4</v>
      </c>
      <c r="D1417" t="s">
        <v>4</v>
      </c>
      <c r="E1417" s="3" t="s">
        <v>4</v>
      </c>
      <c r="F1417" s="1" t="str">
        <f>HYPERLINK("https://strategicplanning.horsham.gov.uk/Regulation_19_Local_Plan/showUserAnswers?qid=9331459&amp;voteID=1193353", "View Response")</f>
        <v>View Response</v>
      </c>
    </row>
    <row r="1418" spans="1:6" x14ac:dyDescent="0.35">
      <c r="A1418">
        <v>1193354</v>
      </c>
      <c r="B1418" t="s">
        <v>2773</v>
      </c>
      <c r="C1418" t="s">
        <v>4</v>
      </c>
      <c r="D1418" t="s">
        <v>4</v>
      </c>
      <c r="E1418" s="3" t="s">
        <v>4</v>
      </c>
      <c r="F1418" s="1" t="str">
        <f>HYPERLINK("https://strategicplanning.horsham.gov.uk/Regulation_19_Local_Plan/showUserAnswers?qid=9331459&amp;voteID=1193354", "View Response")</f>
        <v>View Response</v>
      </c>
    </row>
    <row r="1419" spans="1:6" x14ac:dyDescent="0.35">
      <c r="A1419">
        <v>1193355</v>
      </c>
      <c r="B1419" t="s">
        <v>2774</v>
      </c>
      <c r="C1419" t="s">
        <v>4</v>
      </c>
      <c r="D1419" t="s">
        <v>4</v>
      </c>
      <c r="E1419" s="3" t="s">
        <v>4</v>
      </c>
      <c r="F1419" s="1" t="str">
        <f>HYPERLINK("https://strategicplanning.horsham.gov.uk/Regulation_19_Local_Plan/showUserAnswers?qid=9331459&amp;voteID=1193355", "View Response")</f>
        <v>View Response</v>
      </c>
    </row>
    <row r="1420" spans="1:6" x14ac:dyDescent="0.35">
      <c r="A1420">
        <v>1193356</v>
      </c>
      <c r="B1420" t="s">
        <v>2775</v>
      </c>
      <c r="C1420" t="s">
        <v>4</v>
      </c>
      <c r="D1420" t="s">
        <v>4</v>
      </c>
      <c r="E1420" s="3" t="s">
        <v>4</v>
      </c>
      <c r="F1420" s="1" t="str">
        <f>HYPERLINK("https://strategicplanning.horsham.gov.uk/Regulation_19_Local_Plan/showUserAnswers?qid=9331459&amp;voteID=1193356", "View Response")</f>
        <v>View Response</v>
      </c>
    </row>
    <row r="1421" spans="1:6" x14ac:dyDescent="0.35">
      <c r="A1421">
        <v>1193359</v>
      </c>
      <c r="B1421" t="s">
        <v>2776</v>
      </c>
      <c r="C1421" t="s">
        <v>4</v>
      </c>
      <c r="D1421" t="s">
        <v>4</v>
      </c>
      <c r="E1421" s="3" t="s">
        <v>4</v>
      </c>
      <c r="F1421" s="1" t="str">
        <f>HYPERLINK("https://strategicplanning.horsham.gov.uk/Regulation_19_Local_Plan/showUserAnswers?qid=9331459&amp;voteID=1193359", "View Response")</f>
        <v>View Response</v>
      </c>
    </row>
    <row r="1422" spans="1:6" x14ac:dyDescent="0.35">
      <c r="A1422">
        <v>1193362</v>
      </c>
      <c r="B1422" t="s">
        <v>2777</v>
      </c>
      <c r="C1422" t="s">
        <v>4</v>
      </c>
      <c r="D1422" t="s">
        <v>4</v>
      </c>
      <c r="E1422" s="3" t="s">
        <v>4</v>
      </c>
      <c r="F1422" s="1" t="str">
        <f>HYPERLINK("https://strategicplanning.horsham.gov.uk/Regulation_19_Local_Plan/showUserAnswers?qid=9331459&amp;voteID=1193362", "View Response")</f>
        <v>View Response</v>
      </c>
    </row>
    <row r="1423" spans="1:6" x14ac:dyDescent="0.35">
      <c r="A1423">
        <v>1193372</v>
      </c>
      <c r="B1423" t="s">
        <v>2778</v>
      </c>
      <c r="C1423" t="s">
        <v>4</v>
      </c>
      <c r="D1423" t="s">
        <v>4</v>
      </c>
      <c r="E1423" s="3" t="s">
        <v>4</v>
      </c>
      <c r="F1423" s="1" t="str">
        <f>HYPERLINK("https://strategicplanning.horsham.gov.uk/Regulation_19_Local_Plan/showUserAnswers?qid=9331459&amp;voteID=1193372", "View Response")</f>
        <v>View Response</v>
      </c>
    </row>
    <row r="1424" spans="1:6" x14ac:dyDescent="0.35">
      <c r="A1424">
        <v>1193381</v>
      </c>
      <c r="B1424" t="s">
        <v>2779</v>
      </c>
      <c r="C1424" t="s">
        <v>4</v>
      </c>
      <c r="D1424" t="s">
        <v>4</v>
      </c>
      <c r="E1424" s="3" t="s">
        <v>4</v>
      </c>
      <c r="F1424" s="1" t="str">
        <f>HYPERLINK("https://strategicplanning.horsham.gov.uk/Regulation_19_Local_Plan/showUserAnswers?qid=9331459&amp;voteID=1193381", "View Response")</f>
        <v>View Response</v>
      </c>
    </row>
    <row r="1425" spans="1:6" x14ac:dyDescent="0.35">
      <c r="A1425">
        <v>1193383</v>
      </c>
      <c r="B1425" t="s">
        <v>2780</v>
      </c>
      <c r="C1425" t="s">
        <v>4</v>
      </c>
      <c r="D1425" t="s">
        <v>4</v>
      </c>
      <c r="E1425" s="3" t="s">
        <v>4</v>
      </c>
      <c r="F1425" s="1" t="str">
        <f>HYPERLINK("https://strategicplanning.horsham.gov.uk/Regulation_19_Local_Plan/showUserAnswers?qid=9331459&amp;voteID=1193383", "View Response")</f>
        <v>View Response</v>
      </c>
    </row>
    <row r="1426" spans="1:6" x14ac:dyDescent="0.35">
      <c r="A1426">
        <v>1193385</v>
      </c>
      <c r="B1426" t="s">
        <v>2781</v>
      </c>
      <c r="C1426" t="s">
        <v>4</v>
      </c>
      <c r="D1426" t="s">
        <v>4</v>
      </c>
      <c r="E1426" s="3" t="s">
        <v>4</v>
      </c>
      <c r="F1426" s="1" t="str">
        <f>HYPERLINK("https://strategicplanning.horsham.gov.uk/Regulation_19_Local_Plan/showUserAnswers?qid=9331459&amp;voteID=1193385", "View Response")</f>
        <v>View Response</v>
      </c>
    </row>
    <row r="1427" spans="1:6" x14ac:dyDescent="0.35">
      <c r="A1427">
        <v>1193386</v>
      </c>
      <c r="B1427" t="s">
        <v>2782</v>
      </c>
      <c r="C1427" t="s">
        <v>4</v>
      </c>
      <c r="D1427" t="s">
        <v>4</v>
      </c>
      <c r="E1427" s="3" t="s">
        <v>4</v>
      </c>
      <c r="F1427" s="1" t="str">
        <f>HYPERLINK("https://strategicplanning.horsham.gov.uk/Regulation_19_Local_Plan/showUserAnswers?qid=9331459&amp;voteID=1193386", "View Response")</f>
        <v>View Response</v>
      </c>
    </row>
    <row r="1428" spans="1:6" x14ac:dyDescent="0.35">
      <c r="A1428">
        <v>1193390</v>
      </c>
      <c r="B1428" t="s">
        <v>2783</v>
      </c>
      <c r="C1428" t="s">
        <v>4</v>
      </c>
      <c r="D1428" t="s">
        <v>4</v>
      </c>
      <c r="E1428" s="3" t="s">
        <v>4</v>
      </c>
      <c r="F1428" s="1" t="str">
        <f>HYPERLINK("https://strategicplanning.horsham.gov.uk/Regulation_19_Local_Plan/showUserAnswers?qid=9331459&amp;voteID=1193390", "View Response")</f>
        <v>View Response</v>
      </c>
    </row>
    <row r="1429" spans="1:6" x14ac:dyDescent="0.35">
      <c r="A1429">
        <v>1193394</v>
      </c>
      <c r="B1429" t="s">
        <v>2784</v>
      </c>
      <c r="C1429" t="s">
        <v>4</v>
      </c>
      <c r="D1429" t="s">
        <v>4</v>
      </c>
      <c r="E1429" s="3" t="s">
        <v>4</v>
      </c>
      <c r="F1429" s="1" t="str">
        <f>HYPERLINK("https://strategicplanning.horsham.gov.uk/Regulation_19_Local_Plan/showUserAnswers?qid=9331459&amp;voteID=1193394", "View Response")</f>
        <v>View Response</v>
      </c>
    </row>
    <row r="1430" spans="1:6" x14ac:dyDescent="0.35">
      <c r="A1430">
        <v>1193396</v>
      </c>
      <c r="B1430" t="s">
        <v>2785</v>
      </c>
      <c r="C1430" t="s">
        <v>4</v>
      </c>
      <c r="D1430" t="s">
        <v>4</v>
      </c>
      <c r="E1430" s="3" t="s">
        <v>4</v>
      </c>
      <c r="F1430" s="1" t="str">
        <f>HYPERLINK("https://strategicplanning.horsham.gov.uk/Regulation_19_Local_Plan/showUserAnswers?qid=9331459&amp;voteID=1193396", "View Response")</f>
        <v>View Response</v>
      </c>
    </row>
    <row r="1431" spans="1:6" x14ac:dyDescent="0.35">
      <c r="A1431">
        <v>1193401</v>
      </c>
      <c r="B1431" t="s">
        <v>2786</v>
      </c>
      <c r="C1431" t="s">
        <v>4</v>
      </c>
      <c r="D1431" t="s">
        <v>4</v>
      </c>
      <c r="E1431" s="3" t="s">
        <v>4</v>
      </c>
      <c r="F1431" s="1" t="str">
        <f>HYPERLINK("https://strategicplanning.horsham.gov.uk/Regulation_19_Local_Plan/showUserAnswers?qid=9331459&amp;voteID=1193401", "View Response")</f>
        <v>View Response</v>
      </c>
    </row>
    <row r="1432" spans="1:6" x14ac:dyDescent="0.35">
      <c r="A1432">
        <v>1193402</v>
      </c>
      <c r="B1432" t="s">
        <v>2787</v>
      </c>
      <c r="C1432" t="s">
        <v>4</v>
      </c>
      <c r="D1432" t="s">
        <v>4</v>
      </c>
      <c r="E1432" s="3" t="s">
        <v>4</v>
      </c>
      <c r="F1432" s="1" t="str">
        <f>HYPERLINK("https://strategicplanning.horsham.gov.uk/Regulation_19_Local_Plan/showUserAnswers?qid=9331459&amp;voteID=1193402", "View Response")</f>
        <v>View Response</v>
      </c>
    </row>
    <row r="1433" spans="1:6" x14ac:dyDescent="0.35">
      <c r="A1433">
        <v>1193403</v>
      </c>
      <c r="B1433" t="s">
        <v>2788</v>
      </c>
      <c r="C1433" t="s">
        <v>4</v>
      </c>
      <c r="D1433" t="s">
        <v>4</v>
      </c>
      <c r="E1433" s="3" t="s">
        <v>4</v>
      </c>
      <c r="F1433" s="1" t="str">
        <f>HYPERLINK("https://strategicplanning.horsham.gov.uk/Regulation_19_Local_Plan/showUserAnswers?qid=9331459&amp;voteID=1193403", "View Response")</f>
        <v>View Response</v>
      </c>
    </row>
    <row r="1434" spans="1:6" x14ac:dyDescent="0.35">
      <c r="A1434">
        <v>1193405</v>
      </c>
      <c r="B1434" t="s">
        <v>2355</v>
      </c>
      <c r="C1434" t="s">
        <v>4</v>
      </c>
      <c r="D1434" t="s">
        <v>4</v>
      </c>
      <c r="E1434" s="3" t="s">
        <v>4</v>
      </c>
      <c r="F1434" s="1" t="str">
        <f>HYPERLINK("https://strategicplanning.horsham.gov.uk/Regulation_19_Local_Plan/showUserAnswers?qid=9331459&amp;voteID=1193405", "View Response")</f>
        <v>View Response</v>
      </c>
    </row>
    <row r="1435" spans="1:6" x14ac:dyDescent="0.35">
      <c r="A1435">
        <v>1193407</v>
      </c>
      <c r="B1435" t="s">
        <v>2789</v>
      </c>
      <c r="C1435" t="s">
        <v>4</v>
      </c>
      <c r="D1435" t="s">
        <v>4</v>
      </c>
      <c r="E1435" s="3" t="s">
        <v>4</v>
      </c>
      <c r="F1435" s="1" t="str">
        <f>HYPERLINK("https://strategicplanning.horsham.gov.uk/Regulation_19_Local_Plan/showUserAnswers?qid=9331459&amp;voteID=1193407", "View Response")</f>
        <v>View Response</v>
      </c>
    </row>
    <row r="1436" spans="1:6" x14ac:dyDescent="0.35">
      <c r="A1436">
        <v>1193518</v>
      </c>
      <c r="B1436" t="s">
        <v>2790</v>
      </c>
      <c r="C1436" t="s">
        <v>4</v>
      </c>
      <c r="D1436" t="s">
        <v>4</v>
      </c>
      <c r="E1436" s="3" t="s">
        <v>4</v>
      </c>
      <c r="F1436" s="1" t="str">
        <f>HYPERLINK("https://strategicplanning.horsham.gov.uk/Regulation_19_Local_Plan/showUserAnswers?qid=9331459&amp;voteID=1193518", "View Response")</f>
        <v>View Response</v>
      </c>
    </row>
    <row r="1437" spans="1:6" x14ac:dyDescent="0.35">
      <c r="A1437">
        <v>1193519</v>
      </c>
      <c r="B1437" t="s">
        <v>2791</v>
      </c>
      <c r="C1437" t="s">
        <v>4</v>
      </c>
      <c r="D1437" t="s">
        <v>4</v>
      </c>
      <c r="E1437" s="3" t="s">
        <v>4</v>
      </c>
      <c r="F1437" s="1" t="str">
        <f>HYPERLINK("https://strategicplanning.horsham.gov.uk/Regulation_19_Local_Plan/showUserAnswers?qid=9331459&amp;voteID=1193519", "View Response")</f>
        <v>View Response</v>
      </c>
    </row>
    <row r="1438" spans="1:6" x14ac:dyDescent="0.35">
      <c r="A1438">
        <v>1193522</v>
      </c>
      <c r="B1438" t="s">
        <v>2792</v>
      </c>
      <c r="C1438" t="s">
        <v>4</v>
      </c>
      <c r="D1438" t="s">
        <v>4</v>
      </c>
      <c r="E1438" s="3" t="s">
        <v>4</v>
      </c>
      <c r="F1438" s="1" t="str">
        <f>HYPERLINK("https://strategicplanning.horsham.gov.uk/Regulation_19_Local_Plan/showUserAnswers?qid=9331459&amp;voteID=1193522", "View Response")</f>
        <v>View Response</v>
      </c>
    </row>
    <row r="1439" spans="1:6" x14ac:dyDescent="0.35">
      <c r="A1439">
        <v>1193524</v>
      </c>
      <c r="B1439" t="s">
        <v>2793</v>
      </c>
      <c r="C1439" t="s">
        <v>4</v>
      </c>
      <c r="D1439" t="s">
        <v>4</v>
      </c>
      <c r="E1439" s="3" t="s">
        <v>4</v>
      </c>
      <c r="F1439" s="1" t="str">
        <f>HYPERLINK("https://strategicplanning.horsham.gov.uk/Regulation_19_Local_Plan/showUserAnswers?qid=9331459&amp;voteID=1193524", "View Response")</f>
        <v>View Response</v>
      </c>
    </row>
    <row r="1440" spans="1:6" x14ac:dyDescent="0.35">
      <c r="A1440">
        <v>1193526</v>
      </c>
      <c r="B1440" t="s">
        <v>2794</v>
      </c>
      <c r="C1440" t="s">
        <v>4</v>
      </c>
      <c r="D1440" t="s">
        <v>4</v>
      </c>
      <c r="E1440" s="3" t="s">
        <v>4</v>
      </c>
      <c r="F1440" s="1" t="str">
        <f>HYPERLINK("https://strategicplanning.horsham.gov.uk/Regulation_19_Local_Plan/showUserAnswers?qid=9331459&amp;voteID=1193526", "View Response")</f>
        <v>View Response</v>
      </c>
    </row>
    <row r="1441" spans="1:6" x14ac:dyDescent="0.35">
      <c r="A1441">
        <v>1193534</v>
      </c>
      <c r="B1441" t="s">
        <v>2795</v>
      </c>
      <c r="C1441" t="s">
        <v>4</v>
      </c>
      <c r="D1441" t="s">
        <v>4</v>
      </c>
      <c r="E1441" s="3" t="s">
        <v>4</v>
      </c>
      <c r="F1441" s="1" t="str">
        <f>HYPERLINK("https://strategicplanning.horsham.gov.uk/Regulation_19_Local_Plan/showUserAnswers?qid=9331459&amp;voteID=1193534", "View Response")</f>
        <v>View Response</v>
      </c>
    </row>
    <row r="1442" spans="1:6" x14ac:dyDescent="0.35">
      <c r="A1442">
        <v>1193553</v>
      </c>
      <c r="B1442" t="s">
        <v>2796</v>
      </c>
      <c r="C1442" t="s">
        <v>4</v>
      </c>
      <c r="D1442" t="s">
        <v>4</v>
      </c>
      <c r="E1442" s="3" t="s">
        <v>4</v>
      </c>
      <c r="F1442" s="1" t="str">
        <f>HYPERLINK("https://strategicplanning.horsham.gov.uk/Regulation_19_Local_Plan/showUserAnswers?qid=9331459&amp;voteID=1193553", "View Response")</f>
        <v>View Response</v>
      </c>
    </row>
    <row r="1443" spans="1:6" x14ac:dyDescent="0.35">
      <c r="A1443">
        <v>1193556</v>
      </c>
      <c r="B1443" t="s">
        <v>2797</v>
      </c>
      <c r="C1443" t="s">
        <v>4</v>
      </c>
      <c r="D1443" t="s">
        <v>4</v>
      </c>
      <c r="E1443" s="3" t="s">
        <v>4</v>
      </c>
      <c r="F1443" s="1" t="str">
        <f>HYPERLINK("https://strategicplanning.horsham.gov.uk/Regulation_19_Local_Plan/showUserAnswers?qid=9331459&amp;voteID=1193556", "View Response")</f>
        <v>View Response</v>
      </c>
    </row>
    <row r="1444" spans="1:6" x14ac:dyDescent="0.35">
      <c r="A1444">
        <v>1193557</v>
      </c>
      <c r="B1444" t="s">
        <v>2798</v>
      </c>
      <c r="C1444" t="s">
        <v>4</v>
      </c>
      <c r="D1444" t="s">
        <v>4</v>
      </c>
      <c r="E1444" s="3" t="s">
        <v>4</v>
      </c>
      <c r="F1444" s="1" t="str">
        <f>HYPERLINK("https://strategicplanning.horsham.gov.uk/Regulation_19_Local_Plan/showUserAnswers?qid=9331459&amp;voteID=1193557", "View Response")</f>
        <v>View Response</v>
      </c>
    </row>
    <row r="1445" spans="1:6" x14ac:dyDescent="0.35">
      <c r="A1445">
        <v>1193559</v>
      </c>
      <c r="B1445" t="s">
        <v>2799</v>
      </c>
      <c r="C1445" t="s">
        <v>4</v>
      </c>
      <c r="D1445" t="s">
        <v>4</v>
      </c>
      <c r="E1445" s="3" t="s">
        <v>4</v>
      </c>
      <c r="F1445" s="1" t="str">
        <f>HYPERLINK("https://strategicplanning.horsham.gov.uk/Regulation_19_Local_Plan/showUserAnswers?qid=9331459&amp;voteID=1193559", "View Response")</f>
        <v>View Response</v>
      </c>
    </row>
    <row r="1446" spans="1:6" x14ac:dyDescent="0.35">
      <c r="A1446">
        <v>1193561</v>
      </c>
      <c r="B1446" t="s">
        <v>2800</v>
      </c>
      <c r="C1446" t="s">
        <v>4</v>
      </c>
      <c r="D1446" t="s">
        <v>4</v>
      </c>
      <c r="E1446" s="3" t="s">
        <v>4</v>
      </c>
      <c r="F1446" s="1" t="str">
        <f>HYPERLINK("https://strategicplanning.horsham.gov.uk/Regulation_19_Local_Plan/showUserAnswers?qid=9331459&amp;voteID=1193561", "View Response")</f>
        <v>View Response</v>
      </c>
    </row>
    <row r="1447" spans="1:6" x14ac:dyDescent="0.35">
      <c r="A1447">
        <v>1193563</v>
      </c>
      <c r="B1447" t="s">
        <v>2701</v>
      </c>
      <c r="C1447" t="s">
        <v>4</v>
      </c>
      <c r="D1447" t="s">
        <v>4</v>
      </c>
      <c r="E1447" s="3" t="s">
        <v>4</v>
      </c>
      <c r="F1447" s="1" t="str">
        <f>HYPERLINK("https://strategicplanning.horsham.gov.uk/Regulation_19_Local_Plan/showUserAnswers?qid=9331459&amp;voteID=1193563", "View Response")</f>
        <v>View Response</v>
      </c>
    </row>
    <row r="1448" spans="1:6" x14ac:dyDescent="0.35">
      <c r="A1448">
        <v>1193568</v>
      </c>
      <c r="B1448" t="s">
        <v>2801</v>
      </c>
      <c r="C1448" t="s">
        <v>1592</v>
      </c>
      <c r="D1448" t="s">
        <v>4</v>
      </c>
      <c r="E1448" s="3" t="s">
        <v>127</v>
      </c>
      <c r="F1448" s="1" t="str">
        <f>HYPERLINK("https://strategicplanning.horsham.gov.uk/Regulation_19_Local_Plan/showUserAnswers?qid=9331459&amp;voteID=1193568", "View Response")</f>
        <v>View Response</v>
      </c>
    </row>
    <row r="1449" spans="1:6" x14ac:dyDescent="0.35">
      <c r="A1449">
        <v>1193569</v>
      </c>
      <c r="B1449" t="s">
        <v>2802</v>
      </c>
      <c r="C1449" t="s">
        <v>4</v>
      </c>
      <c r="D1449" t="s">
        <v>4</v>
      </c>
      <c r="E1449" s="3" t="s">
        <v>4</v>
      </c>
      <c r="F1449" s="1" t="str">
        <f>HYPERLINK("https://strategicplanning.horsham.gov.uk/Regulation_19_Local_Plan/showUserAnswers?qid=9331459&amp;voteID=1193569", "View Response")</f>
        <v>View Response</v>
      </c>
    </row>
    <row r="1450" spans="1:6" x14ac:dyDescent="0.35">
      <c r="A1450">
        <v>1193572</v>
      </c>
      <c r="B1450" t="s">
        <v>2803</v>
      </c>
      <c r="C1450" t="s">
        <v>4</v>
      </c>
      <c r="D1450" t="s">
        <v>4</v>
      </c>
      <c r="E1450" s="3" t="s">
        <v>4</v>
      </c>
      <c r="F1450" s="1" t="str">
        <f>HYPERLINK("https://strategicplanning.horsham.gov.uk/Regulation_19_Local_Plan/showUserAnswers?qid=9331459&amp;voteID=1193572", "View Response")</f>
        <v>View Response</v>
      </c>
    </row>
    <row r="1451" spans="1:6" x14ac:dyDescent="0.35">
      <c r="A1451">
        <v>1193574</v>
      </c>
      <c r="B1451" t="s">
        <v>2804</v>
      </c>
      <c r="C1451" t="s">
        <v>4</v>
      </c>
      <c r="D1451" t="s">
        <v>4</v>
      </c>
      <c r="E1451" s="3" t="s">
        <v>4</v>
      </c>
      <c r="F1451" s="1" t="str">
        <f>HYPERLINK("https://strategicplanning.horsham.gov.uk/Regulation_19_Local_Plan/showUserAnswers?qid=9331459&amp;voteID=1193574", "View Response")</f>
        <v>View Response</v>
      </c>
    </row>
    <row r="1452" spans="1:6" x14ac:dyDescent="0.35">
      <c r="A1452">
        <v>1193584</v>
      </c>
      <c r="B1452" t="s">
        <v>2805</v>
      </c>
      <c r="C1452" t="s">
        <v>1597</v>
      </c>
      <c r="D1452" t="s">
        <v>4</v>
      </c>
      <c r="E1452" s="3" t="s">
        <v>4</v>
      </c>
      <c r="F1452" s="1" t="str">
        <f>HYPERLINK("https://strategicplanning.horsham.gov.uk/Regulation_19_Local_Plan/showUserAnswers?qid=9331459&amp;voteID=1193584", "View Response")</f>
        <v>View Response</v>
      </c>
    </row>
    <row r="1453" spans="1:6" x14ac:dyDescent="0.35">
      <c r="A1453">
        <v>1193587</v>
      </c>
      <c r="B1453" t="s">
        <v>2806</v>
      </c>
      <c r="C1453" t="s">
        <v>1599</v>
      </c>
      <c r="D1453" t="s">
        <v>4</v>
      </c>
      <c r="E1453" s="3" t="s">
        <v>4</v>
      </c>
      <c r="F1453" s="1" t="str">
        <f>HYPERLINK("https://strategicplanning.horsham.gov.uk/Regulation_19_Local_Plan/showUserAnswers?qid=9331459&amp;voteID=1193587", "View Response")</f>
        <v>View Response</v>
      </c>
    </row>
    <row r="1454" spans="1:6" x14ac:dyDescent="0.35">
      <c r="A1454">
        <v>1193590</v>
      </c>
      <c r="B1454" t="s">
        <v>2807</v>
      </c>
      <c r="C1454" t="s">
        <v>4</v>
      </c>
      <c r="D1454" t="s">
        <v>4</v>
      </c>
      <c r="E1454" s="3" t="s">
        <v>4</v>
      </c>
      <c r="F1454" s="1" t="str">
        <f>HYPERLINK("https://strategicplanning.horsham.gov.uk/Regulation_19_Local_Plan/showUserAnswers?qid=9331459&amp;voteID=1193590", "View Response")</f>
        <v>View Response</v>
      </c>
    </row>
    <row r="1455" spans="1:6" x14ac:dyDescent="0.35">
      <c r="A1455">
        <v>1193746</v>
      </c>
      <c r="B1455" t="s">
        <v>2808</v>
      </c>
      <c r="C1455" t="s">
        <v>4</v>
      </c>
      <c r="D1455" t="s">
        <v>1602</v>
      </c>
      <c r="E1455" s="3" t="s">
        <v>127</v>
      </c>
      <c r="F1455" s="1" t="str">
        <f>HYPERLINK("https://strategicplanning.horsham.gov.uk/Regulation_19_Local_Plan/showUserAnswers?qid=9331459&amp;voteID=1193746", "View Response")</f>
        <v>View Response</v>
      </c>
    </row>
    <row r="1456" spans="1:6" x14ac:dyDescent="0.35">
      <c r="A1456">
        <v>1193748</v>
      </c>
      <c r="B1456" t="s">
        <v>2809</v>
      </c>
      <c r="C1456" t="s">
        <v>1604</v>
      </c>
      <c r="D1456" t="s">
        <v>4</v>
      </c>
      <c r="E1456" s="3" t="s">
        <v>4</v>
      </c>
      <c r="F1456" s="1" t="str">
        <f>HYPERLINK("https://strategicplanning.horsham.gov.uk/Regulation_19_Local_Plan/showUserAnswers?qid=9331459&amp;voteID=1193748", "View Response")</f>
        <v>View Response</v>
      </c>
    </row>
    <row r="1457" spans="1:6" x14ac:dyDescent="0.35">
      <c r="A1457">
        <v>1193753</v>
      </c>
      <c r="B1457" t="s">
        <v>2808</v>
      </c>
      <c r="C1457" t="s">
        <v>4</v>
      </c>
      <c r="D1457" t="s">
        <v>1602</v>
      </c>
      <c r="E1457" s="3" t="s">
        <v>127</v>
      </c>
      <c r="F1457" s="1" t="str">
        <f>HYPERLINK("https://strategicplanning.horsham.gov.uk/Regulation_19_Local_Plan/showUserAnswers?qid=9331459&amp;voteID=1193753", "View Response")</f>
        <v>View Response</v>
      </c>
    </row>
    <row r="1458" spans="1:6" x14ac:dyDescent="0.35">
      <c r="A1458">
        <v>1193757</v>
      </c>
      <c r="B1458" t="s">
        <v>2388</v>
      </c>
      <c r="C1458" t="s">
        <v>825</v>
      </c>
      <c r="D1458" t="s">
        <v>4</v>
      </c>
      <c r="E1458" s="3" t="s">
        <v>127</v>
      </c>
      <c r="F1458" s="1" t="str">
        <f>HYPERLINK("https://strategicplanning.horsham.gov.uk/Regulation_19_Local_Plan/showUserAnswers?qid=9331459&amp;voteID=1193757", "View Response")</f>
        <v>View Response</v>
      </c>
    </row>
    <row r="1459" spans="1:6" x14ac:dyDescent="0.35">
      <c r="A1459">
        <v>1193761</v>
      </c>
      <c r="B1459" t="s">
        <v>2388</v>
      </c>
      <c r="C1459" t="s">
        <v>825</v>
      </c>
      <c r="D1459" t="s">
        <v>4</v>
      </c>
      <c r="E1459" s="3" t="s">
        <v>127</v>
      </c>
      <c r="F1459" s="1" t="str">
        <f>HYPERLINK("https://strategicplanning.horsham.gov.uk/Regulation_19_Local_Plan/showUserAnswers?qid=9331459&amp;voteID=1193761", "View Response")</f>
        <v>View Response</v>
      </c>
    </row>
    <row r="1460" spans="1:6" x14ac:dyDescent="0.35">
      <c r="A1460">
        <v>1193762</v>
      </c>
      <c r="B1460" t="s">
        <v>2810</v>
      </c>
      <c r="C1460" t="s">
        <v>1609</v>
      </c>
      <c r="D1460" t="s">
        <v>4</v>
      </c>
      <c r="E1460" s="3" t="s">
        <v>127</v>
      </c>
      <c r="F1460" s="1" t="str">
        <f>HYPERLINK("https://strategicplanning.horsham.gov.uk/Regulation_19_Local_Plan/showUserAnswers?qid=9331459&amp;voteID=1193762", "View Response")</f>
        <v>View Response</v>
      </c>
    </row>
    <row r="1461" spans="1:6" x14ac:dyDescent="0.35">
      <c r="A1461">
        <v>1193765</v>
      </c>
      <c r="B1461" t="s">
        <v>2811</v>
      </c>
      <c r="C1461" t="s">
        <v>4</v>
      </c>
      <c r="D1461" t="s">
        <v>1602</v>
      </c>
      <c r="E1461" s="3" t="s">
        <v>4</v>
      </c>
      <c r="F1461" s="1" t="str">
        <f>HYPERLINK("https://strategicplanning.horsham.gov.uk/Regulation_19_Local_Plan/showUserAnswers?qid=9331459&amp;voteID=1193765", "View Response")</f>
        <v>View Response</v>
      </c>
    </row>
    <row r="1462" spans="1:6" x14ac:dyDescent="0.35">
      <c r="A1462">
        <v>1193769</v>
      </c>
      <c r="B1462" t="s">
        <v>2812</v>
      </c>
      <c r="C1462" t="s">
        <v>1612</v>
      </c>
      <c r="D1462" t="s">
        <v>4</v>
      </c>
      <c r="E1462" s="3" t="s">
        <v>4</v>
      </c>
      <c r="F1462" s="1" t="str">
        <f>HYPERLINK("https://strategicplanning.horsham.gov.uk/Regulation_19_Local_Plan/showUserAnswers?qid=9331459&amp;voteID=1193769", "View Response")</f>
        <v>View Response</v>
      </c>
    </row>
    <row r="1463" spans="1:6" x14ac:dyDescent="0.35">
      <c r="A1463">
        <v>1193779</v>
      </c>
      <c r="B1463" t="s">
        <v>2388</v>
      </c>
      <c r="C1463" t="s">
        <v>825</v>
      </c>
      <c r="D1463" t="s">
        <v>4</v>
      </c>
      <c r="E1463" s="3" t="s">
        <v>4</v>
      </c>
      <c r="F1463" s="1" t="str">
        <f>HYPERLINK("https://strategicplanning.horsham.gov.uk/Regulation_19_Local_Plan/showUserAnswers?qid=9331459&amp;voteID=1193779", "View Response")</f>
        <v>View Response</v>
      </c>
    </row>
    <row r="1464" spans="1:6" x14ac:dyDescent="0.35">
      <c r="A1464">
        <v>1193780</v>
      </c>
      <c r="B1464" t="s">
        <v>2813</v>
      </c>
      <c r="C1464" t="s">
        <v>1615</v>
      </c>
      <c r="D1464" t="s">
        <v>4</v>
      </c>
      <c r="E1464" s="3" t="s">
        <v>127</v>
      </c>
      <c r="F1464" s="1" t="str">
        <f>HYPERLINK("https://strategicplanning.horsham.gov.uk/Regulation_19_Local_Plan/showUserAnswers?qid=9331459&amp;voteID=1193780", "View Response")</f>
        <v>View Response</v>
      </c>
    </row>
    <row r="1465" spans="1:6" x14ac:dyDescent="0.35">
      <c r="A1465">
        <v>1193787</v>
      </c>
      <c r="B1465" t="s">
        <v>1617</v>
      </c>
      <c r="C1465" t="s">
        <v>1617</v>
      </c>
      <c r="D1465" t="s">
        <v>1618</v>
      </c>
      <c r="E1465" s="3" t="s">
        <v>127</v>
      </c>
      <c r="F1465" s="1" t="str">
        <f>HYPERLINK("https://strategicplanning.horsham.gov.uk/Regulation_19_Local_Plan/showUserAnswers?qid=9331459&amp;voteID=1193787", "View Response")</f>
        <v>View Response</v>
      </c>
    </row>
    <row r="1466" spans="1:6" x14ac:dyDescent="0.35">
      <c r="A1466">
        <v>1193816</v>
      </c>
      <c r="B1466" t="s">
        <v>2814</v>
      </c>
      <c r="C1466" t="s">
        <v>1620</v>
      </c>
      <c r="D1466" t="s">
        <v>4</v>
      </c>
      <c r="E1466" s="3" t="s">
        <v>127</v>
      </c>
      <c r="F1466" s="1" t="str">
        <f>HYPERLINK("https://strategicplanning.horsham.gov.uk/Regulation_19_Local_Plan/showUserAnswers?qid=9331459&amp;voteID=1193816", "View Response")</f>
        <v>View Response</v>
      </c>
    </row>
    <row r="1467" spans="1:6" x14ac:dyDescent="0.35">
      <c r="A1467">
        <v>1193822</v>
      </c>
      <c r="B1467" t="s">
        <v>2815</v>
      </c>
      <c r="C1467" t="s">
        <v>4</v>
      </c>
      <c r="D1467" t="s">
        <v>1622</v>
      </c>
      <c r="E1467" s="3" t="s">
        <v>127</v>
      </c>
      <c r="F1467" s="1" t="str">
        <f>HYPERLINK("https://strategicplanning.horsham.gov.uk/Regulation_19_Local_Plan/showUserAnswers?qid=9331459&amp;voteID=1193822", "View Response")</f>
        <v>View Response</v>
      </c>
    </row>
    <row r="1468" spans="1:6" x14ac:dyDescent="0.35">
      <c r="A1468">
        <v>1193824</v>
      </c>
      <c r="B1468" t="s">
        <v>2816</v>
      </c>
      <c r="C1468" t="s">
        <v>4</v>
      </c>
      <c r="D1468" t="s">
        <v>1602</v>
      </c>
      <c r="E1468" s="3" t="s">
        <v>4</v>
      </c>
      <c r="F1468" s="1" t="str">
        <f>HYPERLINK("https://strategicplanning.horsham.gov.uk/Regulation_19_Local_Plan/showUserAnswers?qid=9331459&amp;voteID=1193824", "View Response")</f>
        <v>View Response</v>
      </c>
    </row>
    <row r="1469" spans="1:6" x14ac:dyDescent="0.35">
      <c r="A1469">
        <v>1193826</v>
      </c>
      <c r="B1469" t="s">
        <v>2817</v>
      </c>
      <c r="C1469" t="s">
        <v>1625</v>
      </c>
      <c r="D1469" t="s">
        <v>1626</v>
      </c>
      <c r="E1469" s="3" t="s">
        <v>127</v>
      </c>
      <c r="F1469" s="1" t="str">
        <f>HYPERLINK("https://strategicplanning.horsham.gov.uk/Regulation_19_Local_Plan/showUserAnswers?qid=9331459&amp;voteID=1193826", "View Response")</f>
        <v>View Response</v>
      </c>
    </row>
    <row r="1470" spans="1:6" x14ac:dyDescent="0.35">
      <c r="A1470">
        <v>1193827</v>
      </c>
      <c r="B1470" t="s">
        <v>2816</v>
      </c>
      <c r="C1470" t="s">
        <v>4</v>
      </c>
      <c r="D1470" t="s">
        <v>1602</v>
      </c>
      <c r="E1470" s="3" t="s">
        <v>4</v>
      </c>
      <c r="F1470" s="1" t="str">
        <f>HYPERLINK("https://strategicplanning.horsham.gov.uk/Regulation_19_Local_Plan/showUserAnswers?qid=9331459&amp;voteID=1193827", "View Response")</f>
        <v>View Response</v>
      </c>
    </row>
    <row r="1471" spans="1:6" x14ac:dyDescent="0.35">
      <c r="A1471">
        <v>1193829</v>
      </c>
      <c r="B1471" t="s">
        <v>2303</v>
      </c>
      <c r="C1471" t="s">
        <v>673</v>
      </c>
      <c r="D1471" t="s">
        <v>4</v>
      </c>
      <c r="E1471" s="3" t="s">
        <v>4</v>
      </c>
      <c r="F1471" s="1" t="str">
        <f>HYPERLINK("https://strategicplanning.horsham.gov.uk/Regulation_19_Local_Plan/showUserAnswers?qid=9331459&amp;voteID=1193829", "View Response")</f>
        <v>View Response</v>
      </c>
    </row>
    <row r="1472" spans="1:6" x14ac:dyDescent="0.35">
      <c r="A1472">
        <v>1193833</v>
      </c>
      <c r="B1472" t="s">
        <v>2303</v>
      </c>
      <c r="C1472" t="s">
        <v>673</v>
      </c>
      <c r="D1472" t="s">
        <v>1630</v>
      </c>
      <c r="E1472" s="3" t="s">
        <v>4</v>
      </c>
      <c r="F1472" s="1" t="str">
        <f>HYPERLINK("https://strategicplanning.horsham.gov.uk/Regulation_19_Local_Plan/showUserAnswers?qid=9331459&amp;voteID=1193833", "View Response")</f>
        <v>View Response</v>
      </c>
    </row>
    <row r="1473" spans="1:6" x14ac:dyDescent="0.35">
      <c r="A1473">
        <v>1193834</v>
      </c>
      <c r="B1473" t="s">
        <v>2303</v>
      </c>
      <c r="C1473" t="s">
        <v>673</v>
      </c>
      <c r="D1473" t="s">
        <v>4</v>
      </c>
      <c r="E1473" s="3" t="s">
        <v>4</v>
      </c>
      <c r="F1473" s="1" t="str">
        <f>HYPERLINK("https://strategicplanning.horsham.gov.uk/Regulation_19_Local_Plan/showUserAnswers?qid=9331459&amp;voteID=1193834", "View Response")</f>
        <v>View Response</v>
      </c>
    </row>
    <row r="1474" spans="1:6" x14ac:dyDescent="0.35">
      <c r="A1474">
        <v>1193836</v>
      </c>
      <c r="B1474" t="s">
        <v>2818</v>
      </c>
      <c r="C1474" t="s">
        <v>1633</v>
      </c>
      <c r="D1474" t="s">
        <v>1634</v>
      </c>
      <c r="E1474" s="3" t="s">
        <v>127</v>
      </c>
      <c r="F1474" s="1" t="str">
        <f>HYPERLINK("https://strategicplanning.horsham.gov.uk/Regulation_19_Local_Plan/showUserAnswers?qid=9331459&amp;voteID=1193836", "View Response")</f>
        <v>View Response</v>
      </c>
    </row>
    <row r="1475" spans="1:6" x14ac:dyDescent="0.35">
      <c r="A1475">
        <v>1193839</v>
      </c>
      <c r="B1475" t="s">
        <v>2818</v>
      </c>
      <c r="C1475" t="s">
        <v>1633</v>
      </c>
      <c r="D1475" t="s">
        <v>1634</v>
      </c>
      <c r="E1475" s="3" t="s">
        <v>127</v>
      </c>
      <c r="F1475" s="1" t="str">
        <f>HYPERLINK("https://strategicplanning.horsham.gov.uk/Regulation_19_Local_Plan/showUserAnswers?qid=9331459&amp;voteID=1193839", "View Response")</f>
        <v>View Response</v>
      </c>
    </row>
    <row r="1476" spans="1:6" x14ac:dyDescent="0.35">
      <c r="A1476">
        <v>1193841</v>
      </c>
      <c r="B1476" t="s">
        <v>2819</v>
      </c>
      <c r="C1476" t="s">
        <v>1637</v>
      </c>
      <c r="D1476" t="s">
        <v>4</v>
      </c>
      <c r="E1476" s="3" t="s">
        <v>4</v>
      </c>
      <c r="F1476" s="1" t="str">
        <f>HYPERLINK("https://strategicplanning.horsham.gov.uk/Regulation_19_Local_Plan/showUserAnswers?qid=9331459&amp;voteID=1193841", "View Response")</f>
        <v>View Response</v>
      </c>
    </row>
    <row r="1477" spans="1:6" x14ac:dyDescent="0.35">
      <c r="A1477">
        <v>1193852</v>
      </c>
      <c r="B1477" t="s">
        <v>2820</v>
      </c>
      <c r="C1477" t="s">
        <v>4</v>
      </c>
      <c r="D1477" t="s">
        <v>4</v>
      </c>
      <c r="E1477" s="3" t="s">
        <v>4</v>
      </c>
      <c r="F1477" s="1" t="str">
        <f>HYPERLINK("https://strategicplanning.horsham.gov.uk/Regulation_19_Local_Plan/showUserAnswers?qid=9331459&amp;voteID=1193852", "View Response")</f>
        <v>View Response</v>
      </c>
    </row>
    <row r="1478" spans="1:6" x14ac:dyDescent="0.35">
      <c r="A1478">
        <v>1193854</v>
      </c>
      <c r="B1478" t="s">
        <v>2821</v>
      </c>
      <c r="C1478" t="s">
        <v>4</v>
      </c>
      <c r="D1478" t="s">
        <v>4</v>
      </c>
      <c r="E1478" s="3" t="s">
        <v>4</v>
      </c>
      <c r="F1478" s="1" t="str">
        <f>HYPERLINK("https://strategicplanning.horsham.gov.uk/Regulation_19_Local_Plan/showUserAnswers?qid=9331459&amp;voteID=1193854", "View Response")</f>
        <v>View Response</v>
      </c>
    </row>
    <row r="1479" spans="1:6" x14ac:dyDescent="0.35">
      <c r="A1479">
        <v>1193859</v>
      </c>
      <c r="B1479" t="s">
        <v>2822</v>
      </c>
      <c r="C1479" t="s">
        <v>4</v>
      </c>
      <c r="D1479" t="s">
        <v>4</v>
      </c>
      <c r="E1479" s="3" t="s">
        <v>4</v>
      </c>
      <c r="F1479" s="1" t="str">
        <f>HYPERLINK("https://strategicplanning.horsham.gov.uk/Regulation_19_Local_Plan/showUserAnswers?qid=9331459&amp;voteID=1193859", "View Response")</f>
        <v>View Response</v>
      </c>
    </row>
    <row r="1480" spans="1:6" x14ac:dyDescent="0.35">
      <c r="A1480">
        <v>1193863</v>
      </c>
      <c r="B1480" t="s">
        <v>2823</v>
      </c>
      <c r="C1480" t="s">
        <v>4</v>
      </c>
      <c r="D1480" t="s">
        <v>4</v>
      </c>
      <c r="E1480" s="3" t="s">
        <v>4</v>
      </c>
      <c r="F1480" s="1" t="str">
        <f>HYPERLINK("https://strategicplanning.horsham.gov.uk/Regulation_19_Local_Plan/showUserAnswers?qid=9331459&amp;voteID=1193863", "View Response")</f>
        <v>View Response</v>
      </c>
    </row>
    <row r="1481" spans="1:6" x14ac:dyDescent="0.35">
      <c r="A1481">
        <v>1193865</v>
      </c>
      <c r="B1481" t="s">
        <v>2824</v>
      </c>
      <c r="C1481" t="s">
        <v>4</v>
      </c>
      <c r="D1481" t="s">
        <v>4</v>
      </c>
      <c r="E1481" s="3" t="s">
        <v>4</v>
      </c>
      <c r="F1481" s="1" t="str">
        <f>HYPERLINK("https://strategicplanning.horsham.gov.uk/Regulation_19_Local_Plan/showUserAnswers?qid=9331459&amp;voteID=1193865", "View Response")</f>
        <v>View Response</v>
      </c>
    </row>
    <row r="1482" spans="1:6" x14ac:dyDescent="0.35">
      <c r="A1482">
        <v>1193899</v>
      </c>
      <c r="B1482" t="s">
        <v>2825</v>
      </c>
      <c r="C1482" t="s">
        <v>4</v>
      </c>
      <c r="D1482" t="s">
        <v>4</v>
      </c>
      <c r="E1482" s="3" t="s">
        <v>4</v>
      </c>
      <c r="F1482" s="1" t="str">
        <f>HYPERLINK("https://strategicplanning.horsham.gov.uk/Regulation_19_Local_Plan/showUserAnswers?qid=9331459&amp;voteID=1193899", "View Response")</f>
        <v>View Response</v>
      </c>
    </row>
    <row r="1483" spans="1:6" x14ac:dyDescent="0.35">
      <c r="A1483">
        <v>1193900</v>
      </c>
      <c r="B1483" t="s">
        <v>2826</v>
      </c>
      <c r="C1483" t="s">
        <v>4</v>
      </c>
      <c r="D1483" t="s">
        <v>4</v>
      </c>
      <c r="E1483" s="3" t="s">
        <v>4</v>
      </c>
      <c r="F1483" s="1" t="str">
        <f>HYPERLINK("https://strategicplanning.horsham.gov.uk/Regulation_19_Local_Plan/showUserAnswers?qid=9331459&amp;voteID=1193900", "View Response")</f>
        <v>View Response</v>
      </c>
    </row>
    <row r="1484" spans="1:6" x14ac:dyDescent="0.35">
      <c r="A1484">
        <v>1193901</v>
      </c>
      <c r="B1484" t="s">
        <v>2827</v>
      </c>
      <c r="C1484" t="s">
        <v>4</v>
      </c>
      <c r="D1484" t="s">
        <v>1646</v>
      </c>
      <c r="E1484" s="3" t="s">
        <v>127</v>
      </c>
      <c r="F1484" s="1" t="str">
        <f>HYPERLINK("https://strategicplanning.horsham.gov.uk/Regulation_19_Local_Plan/showUserAnswers?qid=9331459&amp;voteID=1193901", "View Response")</f>
        <v>View Response</v>
      </c>
    </row>
    <row r="1485" spans="1:6" x14ac:dyDescent="0.35">
      <c r="A1485">
        <v>1193914</v>
      </c>
      <c r="B1485" t="s">
        <v>2828</v>
      </c>
      <c r="C1485" t="s">
        <v>4</v>
      </c>
      <c r="D1485" t="s">
        <v>4</v>
      </c>
      <c r="E1485" s="3" t="s">
        <v>4</v>
      </c>
      <c r="F1485" s="1" t="str">
        <f>HYPERLINK("https://strategicplanning.horsham.gov.uk/Regulation_19_Local_Plan/showUserAnswers?qid=9331459&amp;voteID=1193914", "View Response")</f>
        <v>View Response</v>
      </c>
    </row>
    <row r="1486" spans="1:6" x14ac:dyDescent="0.35">
      <c r="A1486">
        <v>1193916</v>
      </c>
      <c r="B1486" t="s">
        <v>2829</v>
      </c>
      <c r="C1486" t="s">
        <v>4</v>
      </c>
      <c r="D1486" t="s">
        <v>1602</v>
      </c>
      <c r="E1486" s="3" t="s">
        <v>127</v>
      </c>
      <c r="F1486" s="1" t="str">
        <f>HYPERLINK("https://strategicplanning.horsham.gov.uk/Regulation_19_Local_Plan/showUserAnswers?qid=9331459&amp;voteID=1193916", "View Response")</f>
        <v>View Response</v>
      </c>
    </row>
    <row r="1487" spans="1:6" x14ac:dyDescent="0.35">
      <c r="A1487">
        <v>1193940</v>
      </c>
      <c r="B1487" t="s">
        <v>2830</v>
      </c>
      <c r="C1487" t="s">
        <v>4</v>
      </c>
      <c r="D1487" t="s">
        <v>1650</v>
      </c>
      <c r="E1487" s="3" t="s">
        <v>4</v>
      </c>
      <c r="F1487" s="1" t="str">
        <f>HYPERLINK("https://strategicplanning.horsham.gov.uk/Regulation_19_Local_Plan/showUserAnswers?qid=9331459&amp;voteID=1193940", "View Response")</f>
        <v>View Response</v>
      </c>
    </row>
    <row r="1488" spans="1:6" x14ac:dyDescent="0.35">
      <c r="A1488">
        <v>1194005</v>
      </c>
      <c r="B1488" t="s">
        <v>2831</v>
      </c>
      <c r="C1488" t="s">
        <v>1652</v>
      </c>
      <c r="D1488" t="s">
        <v>4</v>
      </c>
      <c r="E1488" s="3" t="s">
        <v>127</v>
      </c>
      <c r="F1488" s="1" t="str">
        <f>HYPERLINK("https://strategicplanning.horsham.gov.uk/Regulation_19_Local_Plan/showUserAnswers?qid=9331459&amp;voteID=1194005", "View Response")</f>
        <v>View Response</v>
      </c>
    </row>
    <row r="1489" spans="1:6" x14ac:dyDescent="0.35">
      <c r="A1489">
        <v>1194010</v>
      </c>
      <c r="B1489" t="s">
        <v>2832</v>
      </c>
      <c r="C1489" t="s">
        <v>4</v>
      </c>
      <c r="D1489" t="s">
        <v>1654</v>
      </c>
      <c r="E1489" s="3" t="s">
        <v>127</v>
      </c>
      <c r="F1489" s="1" t="str">
        <f>HYPERLINK("https://strategicplanning.horsham.gov.uk/Regulation_19_Local_Plan/showUserAnswers?qid=9331459&amp;voteID=1194010", "View Response")</f>
        <v>View Response</v>
      </c>
    </row>
    <row r="1490" spans="1:6" x14ac:dyDescent="0.35">
      <c r="A1490">
        <v>1194041</v>
      </c>
      <c r="B1490" t="s">
        <v>2829</v>
      </c>
      <c r="C1490" t="s">
        <v>4</v>
      </c>
      <c r="D1490" t="s">
        <v>1602</v>
      </c>
      <c r="E1490" s="3" t="s">
        <v>127</v>
      </c>
      <c r="F1490" s="1" t="str">
        <f>HYPERLINK("https://strategicplanning.horsham.gov.uk/Regulation_19_Local_Plan/showUserAnswers?qid=9331459&amp;voteID=1194041", "View Response")</f>
        <v>View Response</v>
      </c>
    </row>
    <row r="1491" spans="1:6" x14ac:dyDescent="0.35">
      <c r="A1491">
        <v>1194052</v>
      </c>
      <c r="B1491" t="s">
        <v>2833</v>
      </c>
      <c r="C1491" t="s">
        <v>4</v>
      </c>
      <c r="D1491" t="s">
        <v>1657</v>
      </c>
      <c r="E1491" s="3" t="s">
        <v>127</v>
      </c>
      <c r="F1491" s="1" t="str">
        <f>HYPERLINK("https://strategicplanning.horsham.gov.uk/Regulation_19_Local_Plan/showUserAnswers?qid=9331459&amp;voteID=1194052", "View Response")</f>
        <v>View Response</v>
      </c>
    </row>
    <row r="1492" spans="1:6" x14ac:dyDescent="0.35">
      <c r="A1492">
        <v>1194055</v>
      </c>
      <c r="B1492" t="s">
        <v>2833</v>
      </c>
      <c r="C1492" t="s">
        <v>4</v>
      </c>
      <c r="D1492" t="s">
        <v>1657</v>
      </c>
      <c r="E1492" s="3" t="s">
        <v>127</v>
      </c>
      <c r="F1492" s="1" t="str">
        <f>HYPERLINK("https://strategicplanning.horsham.gov.uk/Regulation_19_Local_Plan/showUserAnswers?qid=9331459&amp;voteID=1194055", "View Response")</f>
        <v>View Response</v>
      </c>
    </row>
    <row r="1493" spans="1:6" x14ac:dyDescent="0.35">
      <c r="A1493">
        <v>1194062</v>
      </c>
      <c r="B1493" t="s">
        <v>2834</v>
      </c>
      <c r="C1493" t="s">
        <v>4</v>
      </c>
      <c r="D1493" t="s">
        <v>1657</v>
      </c>
      <c r="E1493" s="3" t="s">
        <v>127</v>
      </c>
      <c r="F1493" s="1" t="str">
        <f>HYPERLINK("https://strategicplanning.horsham.gov.uk/Regulation_19_Local_Plan/showUserAnswers?qid=9331459&amp;voteID=1194062", "View Response")</f>
        <v>View Response</v>
      </c>
    </row>
    <row r="1494" spans="1:6" x14ac:dyDescent="0.35">
      <c r="A1494">
        <v>1194064</v>
      </c>
      <c r="B1494" t="s">
        <v>2833</v>
      </c>
      <c r="C1494" t="s">
        <v>4</v>
      </c>
      <c r="D1494" t="s">
        <v>1657</v>
      </c>
      <c r="E1494" s="3" t="s">
        <v>127</v>
      </c>
      <c r="F1494" s="1" t="str">
        <f>HYPERLINK("https://strategicplanning.horsham.gov.uk/Regulation_19_Local_Plan/showUserAnswers?qid=9331459&amp;voteID=1194064", "View Response")</f>
        <v>View Response</v>
      </c>
    </row>
    <row r="1495" spans="1:6" x14ac:dyDescent="0.35">
      <c r="A1495">
        <v>1194069</v>
      </c>
      <c r="B1495" t="s">
        <v>2835</v>
      </c>
      <c r="C1495" t="s">
        <v>4</v>
      </c>
      <c r="D1495" t="s">
        <v>1662</v>
      </c>
      <c r="E1495" s="3" t="s">
        <v>127</v>
      </c>
      <c r="F1495" s="1" t="str">
        <f>HYPERLINK("https://strategicplanning.horsham.gov.uk/Regulation_19_Local_Plan/showUserAnswers?qid=9331459&amp;voteID=1194069", "View Response")</f>
        <v>View Response</v>
      </c>
    </row>
    <row r="1496" spans="1:6" x14ac:dyDescent="0.35">
      <c r="A1496">
        <v>1194071</v>
      </c>
      <c r="B1496" t="s">
        <v>2836</v>
      </c>
      <c r="C1496" t="s">
        <v>4</v>
      </c>
      <c r="D1496" t="s">
        <v>1664</v>
      </c>
      <c r="E1496" s="3" t="s">
        <v>127</v>
      </c>
      <c r="F1496" s="1" t="str">
        <f>HYPERLINK("https://strategicplanning.horsham.gov.uk/Regulation_19_Local_Plan/showUserAnswers?qid=9331459&amp;voteID=1194071", "View Response")</f>
        <v>View Response</v>
      </c>
    </row>
    <row r="1497" spans="1:6" x14ac:dyDescent="0.35">
      <c r="A1497">
        <v>1194073</v>
      </c>
      <c r="B1497" t="s">
        <v>2837</v>
      </c>
      <c r="C1497" t="s">
        <v>4</v>
      </c>
      <c r="D1497" t="s">
        <v>4</v>
      </c>
      <c r="E1497" s="3" t="s">
        <v>4</v>
      </c>
      <c r="F1497" s="1" t="str">
        <f>HYPERLINK("https://strategicplanning.horsham.gov.uk/Regulation_19_Local_Plan/showUserAnswers?qid=9331459&amp;voteID=1194073", "View Response")</f>
        <v>View Response</v>
      </c>
    </row>
    <row r="1498" spans="1:6" x14ac:dyDescent="0.35">
      <c r="A1498">
        <v>1194112</v>
      </c>
      <c r="B1498" t="s">
        <v>2838</v>
      </c>
      <c r="C1498" t="s">
        <v>4</v>
      </c>
      <c r="D1498" t="s">
        <v>4</v>
      </c>
      <c r="E1498" s="3" t="s">
        <v>4</v>
      </c>
      <c r="F1498" s="1" t="str">
        <f>HYPERLINK("https://strategicplanning.horsham.gov.uk/Regulation_19_Local_Plan/showUserAnswers?qid=9331459&amp;voteID=1194112", "View Response")</f>
        <v>View Response</v>
      </c>
    </row>
    <row r="1499" spans="1:6" x14ac:dyDescent="0.35">
      <c r="A1499">
        <v>1194115</v>
      </c>
      <c r="B1499" t="s">
        <v>2839</v>
      </c>
      <c r="C1499" t="s">
        <v>821</v>
      </c>
      <c r="D1499" t="s">
        <v>4</v>
      </c>
      <c r="E1499" s="3" t="s">
        <v>127</v>
      </c>
      <c r="F1499" s="1" t="str">
        <f>HYPERLINK("https://strategicplanning.horsham.gov.uk/Regulation_19_Local_Plan/showUserAnswers?qid=9331459&amp;voteID=1194115", "View Response")</f>
        <v>View Response</v>
      </c>
    </row>
    <row r="1500" spans="1:6" x14ac:dyDescent="0.35">
      <c r="A1500">
        <v>1194152</v>
      </c>
      <c r="B1500" t="s">
        <v>2841</v>
      </c>
      <c r="C1500" t="s">
        <v>1671</v>
      </c>
      <c r="F1500" s="5" t="str">
        <f>HYPERLINK("https://strategicplanning.horsham.gov.uk/Regulation_19_Local_Plan/showUserAnswers?qid=9331459&amp;voteID=1194152", "View Response")</f>
        <v>View Response</v>
      </c>
    </row>
    <row r="1501" spans="1:6" x14ac:dyDescent="0.35">
      <c r="A1501">
        <v>1194156</v>
      </c>
      <c r="B1501" t="s">
        <v>2840</v>
      </c>
      <c r="C1501" t="s">
        <v>1669</v>
      </c>
      <c r="D1501" t="s">
        <v>4</v>
      </c>
      <c r="E1501" s="3" t="s">
        <v>127</v>
      </c>
      <c r="F1501" s="1" t="str">
        <f>HYPERLINK("https://strategicplanning.horsham.gov.uk/Regulation_19_Local_Plan/showUserAnswers?qid=9331459&amp;voteID=1194156", "View Response")</f>
        <v>View Response</v>
      </c>
    </row>
    <row r="1502" spans="1:6" x14ac:dyDescent="0.35">
      <c r="A1502">
        <v>1194160</v>
      </c>
      <c r="B1502" t="s">
        <v>2841</v>
      </c>
      <c r="C1502" t="s">
        <v>1671</v>
      </c>
      <c r="D1502" t="s">
        <v>4</v>
      </c>
      <c r="E1502" s="3" t="s">
        <v>4</v>
      </c>
      <c r="F1502" s="1" t="str">
        <f>HYPERLINK("https://strategicplanning.horsham.gov.uk/Regulation_19_Local_Plan/showUserAnswers?qid=9331459&amp;voteID=1194160", "View Response")</f>
        <v>View Response</v>
      </c>
    </row>
    <row r="1503" spans="1:6" x14ac:dyDescent="0.35">
      <c r="A1503">
        <v>1194164</v>
      </c>
      <c r="B1503" t="s">
        <v>2841</v>
      </c>
      <c r="C1503" t="s">
        <v>1671</v>
      </c>
      <c r="F1503" s="5" t="str">
        <f>HYPERLINK("https://strategicplanning.horsham.gov.uk/Regulation_19_Local_Plan/showUserAnswers?qid=9331459&amp;voteID=1194164", "View Response")</f>
        <v>View Response</v>
      </c>
    </row>
    <row r="1504" spans="1:6" x14ac:dyDescent="0.35">
      <c r="A1504">
        <v>1194171</v>
      </c>
      <c r="B1504" t="s">
        <v>2841</v>
      </c>
      <c r="C1504" t="s">
        <v>1671</v>
      </c>
      <c r="D1504" t="s">
        <v>4</v>
      </c>
      <c r="E1504" s="3" t="s">
        <v>4</v>
      </c>
      <c r="F1504" s="1" t="str">
        <f>HYPERLINK("https://strategicplanning.horsham.gov.uk/Regulation_19_Local_Plan/showUserAnswers?qid=9331459&amp;voteID=1194171", "View Response")</f>
        <v>View Response</v>
      </c>
    </row>
    <row r="1505" spans="1:6" x14ac:dyDescent="0.35">
      <c r="A1505">
        <v>1194178</v>
      </c>
      <c r="B1505" t="s">
        <v>2842</v>
      </c>
      <c r="C1505" t="s">
        <v>1674</v>
      </c>
      <c r="D1505" t="s">
        <v>750</v>
      </c>
      <c r="E1505" s="3" t="s">
        <v>4</v>
      </c>
      <c r="F1505" s="1" t="str">
        <f>HYPERLINK("https://strategicplanning.horsham.gov.uk/Regulation_19_Local_Plan/showUserAnswers?qid=9331459&amp;voteID=1194178", "View Response")</f>
        <v>View Response</v>
      </c>
    </row>
    <row r="1506" spans="1:6" x14ac:dyDescent="0.35">
      <c r="A1506">
        <v>1194180</v>
      </c>
      <c r="B1506" t="s">
        <v>2842</v>
      </c>
      <c r="C1506" t="s">
        <v>1674</v>
      </c>
      <c r="D1506" t="s">
        <v>750</v>
      </c>
      <c r="E1506" s="3" t="s">
        <v>4</v>
      </c>
      <c r="F1506" s="1" t="str">
        <f>HYPERLINK("https://strategicplanning.horsham.gov.uk/Regulation_19_Local_Plan/showUserAnswers?qid=9331459&amp;voteID=1194180", "View Response")</f>
        <v>View Response</v>
      </c>
    </row>
    <row r="1507" spans="1:6" x14ac:dyDescent="0.35">
      <c r="A1507">
        <v>1194194</v>
      </c>
      <c r="B1507" t="s">
        <v>2842</v>
      </c>
      <c r="C1507" t="s">
        <v>1674</v>
      </c>
      <c r="D1507" t="s">
        <v>750</v>
      </c>
      <c r="E1507" s="3" t="s">
        <v>127</v>
      </c>
      <c r="F1507" s="1" t="str">
        <f>HYPERLINK("https://strategicplanning.horsham.gov.uk/Regulation_19_Local_Plan/showUserAnswers?qid=9331459&amp;voteID=1194194", "View Response")</f>
        <v>View Response</v>
      </c>
    </row>
    <row r="1508" spans="1:6" x14ac:dyDescent="0.35">
      <c r="A1508">
        <v>1194196</v>
      </c>
      <c r="B1508" t="s">
        <v>2843</v>
      </c>
      <c r="C1508" t="s">
        <v>1678</v>
      </c>
      <c r="D1508" t="s">
        <v>750</v>
      </c>
      <c r="E1508" s="3" t="s">
        <v>4</v>
      </c>
      <c r="F1508" s="1" t="str">
        <f>HYPERLINK("https://strategicplanning.horsham.gov.uk/Regulation_19_Local_Plan/showUserAnswers?qid=9331459&amp;voteID=1194196", "View Response")</f>
        <v>View Response</v>
      </c>
    </row>
    <row r="1509" spans="1:6" x14ac:dyDescent="0.35">
      <c r="A1509">
        <v>1194197</v>
      </c>
      <c r="B1509" t="s">
        <v>2833</v>
      </c>
      <c r="C1509" t="s">
        <v>4</v>
      </c>
      <c r="D1509" t="s">
        <v>1680</v>
      </c>
      <c r="E1509" s="3" t="s">
        <v>127</v>
      </c>
      <c r="F1509" s="1" t="str">
        <f>HYPERLINK("https://strategicplanning.horsham.gov.uk/Regulation_19_Local_Plan/showUserAnswers?qid=9331459&amp;voteID=1194197", "View Response")</f>
        <v>View Response</v>
      </c>
    </row>
    <row r="1510" spans="1:6" x14ac:dyDescent="0.35">
      <c r="A1510">
        <v>1194200</v>
      </c>
      <c r="B1510" t="s">
        <v>2832</v>
      </c>
      <c r="C1510" t="s">
        <v>4</v>
      </c>
      <c r="D1510" t="s">
        <v>750</v>
      </c>
      <c r="E1510" s="3" t="s">
        <v>4</v>
      </c>
      <c r="F1510" s="1" t="str">
        <f>HYPERLINK("https://strategicplanning.horsham.gov.uk/Regulation_19_Local_Plan/showUserAnswers?qid=9331459&amp;voteID=1194200", "View Response")</f>
        <v>View Response</v>
      </c>
    </row>
    <row r="1511" spans="1:6" x14ac:dyDescent="0.35">
      <c r="A1511">
        <v>1194205</v>
      </c>
      <c r="B1511" t="s">
        <v>2844</v>
      </c>
      <c r="C1511" t="s">
        <v>1683</v>
      </c>
      <c r="D1511" t="s">
        <v>4</v>
      </c>
      <c r="E1511" s="3" t="s">
        <v>127</v>
      </c>
      <c r="F1511" s="1" t="str">
        <f>HYPERLINK("https://strategicplanning.horsham.gov.uk/Regulation_19_Local_Plan/showUserAnswers?qid=9331459&amp;voteID=1194205", "View Response")</f>
        <v>View Response</v>
      </c>
    </row>
    <row r="1512" spans="1:6" x14ac:dyDescent="0.35">
      <c r="A1512">
        <v>1194209</v>
      </c>
      <c r="B1512" t="s">
        <v>2845</v>
      </c>
      <c r="C1512" t="s">
        <v>1685</v>
      </c>
      <c r="D1512" t="s">
        <v>1686</v>
      </c>
      <c r="E1512" s="3" t="s">
        <v>127</v>
      </c>
      <c r="F1512" s="1" t="str">
        <f>HYPERLINK("https://strategicplanning.horsham.gov.uk/Regulation_19_Local_Plan/showUserAnswers?qid=9331459&amp;voteID=1194209", "View Response")</f>
        <v>View Response</v>
      </c>
    </row>
    <row r="1513" spans="1:6" x14ac:dyDescent="0.35">
      <c r="A1513">
        <v>1194213</v>
      </c>
      <c r="B1513" t="s">
        <v>2846</v>
      </c>
      <c r="C1513" t="s">
        <v>4</v>
      </c>
      <c r="D1513" t="s">
        <v>4</v>
      </c>
      <c r="E1513" s="3" t="s">
        <v>4</v>
      </c>
      <c r="F1513" s="1" t="str">
        <f>HYPERLINK("https://strategicplanning.horsham.gov.uk/Regulation_19_Local_Plan/showUserAnswers?qid=9331459&amp;voteID=1194213", "View Response")</f>
        <v>View Response</v>
      </c>
    </row>
    <row r="1514" spans="1:6" x14ac:dyDescent="0.35">
      <c r="A1514">
        <v>1194214</v>
      </c>
      <c r="B1514" t="s">
        <v>2847</v>
      </c>
      <c r="C1514" t="s">
        <v>4</v>
      </c>
      <c r="D1514" t="s">
        <v>4</v>
      </c>
      <c r="E1514" s="3" t="s">
        <v>4</v>
      </c>
      <c r="F1514" s="1" t="str">
        <f>HYPERLINK("https://strategicplanning.horsham.gov.uk/Regulation_19_Local_Plan/showUserAnswers?qid=9331459&amp;voteID=1194214", "View Response")</f>
        <v>View Response</v>
      </c>
    </row>
    <row r="1515" spans="1:6" x14ac:dyDescent="0.35">
      <c r="A1515">
        <v>1194215</v>
      </c>
      <c r="B1515" t="s">
        <v>2848</v>
      </c>
      <c r="C1515" t="s">
        <v>4</v>
      </c>
      <c r="D1515" t="s">
        <v>4</v>
      </c>
      <c r="E1515" s="3" t="s">
        <v>4</v>
      </c>
      <c r="F1515" s="1" t="str">
        <f>HYPERLINK("https://strategicplanning.horsham.gov.uk/Regulation_19_Local_Plan/showUserAnswers?qid=9331459&amp;voteID=1194215", "View Response")</f>
        <v>View Response</v>
      </c>
    </row>
    <row r="1516" spans="1:6" x14ac:dyDescent="0.35">
      <c r="A1516">
        <v>1194217</v>
      </c>
      <c r="B1516" t="s">
        <v>2849</v>
      </c>
      <c r="C1516" t="s">
        <v>4</v>
      </c>
      <c r="D1516" t="s">
        <v>4</v>
      </c>
      <c r="E1516" s="3" t="s">
        <v>4</v>
      </c>
      <c r="F1516" s="1" t="str">
        <f>HYPERLINK("https://strategicplanning.horsham.gov.uk/Regulation_19_Local_Plan/showUserAnswers?qid=9331459&amp;voteID=1194217", "View Response")</f>
        <v>View Response</v>
      </c>
    </row>
    <row r="1517" spans="1:6" x14ac:dyDescent="0.35">
      <c r="A1517">
        <v>1194218</v>
      </c>
      <c r="B1517" t="s">
        <v>2850</v>
      </c>
      <c r="C1517" t="s">
        <v>4</v>
      </c>
      <c r="D1517" t="s">
        <v>4</v>
      </c>
      <c r="E1517" s="3" t="s">
        <v>4</v>
      </c>
      <c r="F1517" s="1" t="str">
        <f>HYPERLINK("https://strategicplanning.horsham.gov.uk/Regulation_19_Local_Plan/showUserAnswers?qid=9331459&amp;voteID=1194218", "View Response")</f>
        <v>View Response</v>
      </c>
    </row>
    <row r="1518" spans="1:6" x14ac:dyDescent="0.35">
      <c r="A1518">
        <v>1194220</v>
      </c>
      <c r="B1518" t="s">
        <v>2851</v>
      </c>
      <c r="C1518" t="s">
        <v>1693</v>
      </c>
      <c r="D1518" t="s">
        <v>4</v>
      </c>
      <c r="E1518" s="3" t="s">
        <v>4</v>
      </c>
      <c r="F1518" s="1" t="str">
        <f>HYPERLINK("https://strategicplanning.horsham.gov.uk/Regulation_19_Local_Plan/showUserAnswers?qid=9331459&amp;voteID=1194220", "View Response")</f>
        <v>View Response</v>
      </c>
    </row>
    <row r="1519" spans="1:6" x14ac:dyDescent="0.35">
      <c r="A1519">
        <v>1194221</v>
      </c>
      <c r="B1519" t="s">
        <v>2852</v>
      </c>
      <c r="C1519" t="s">
        <v>4</v>
      </c>
      <c r="D1519" t="s">
        <v>4</v>
      </c>
      <c r="E1519" s="3" t="s">
        <v>4</v>
      </c>
      <c r="F1519" s="1" t="str">
        <f>HYPERLINK("https://strategicplanning.horsham.gov.uk/Regulation_19_Local_Plan/showUserAnswers?qid=9331459&amp;voteID=1194221", "View Response")</f>
        <v>View Response</v>
      </c>
    </row>
    <row r="1520" spans="1:6" x14ac:dyDescent="0.35">
      <c r="A1520">
        <v>1194222</v>
      </c>
      <c r="B1520" t="s">
        <v>2853</v>
      </c>
      <c r="C1520" t="s">
        <v>4</v>
      </c>
      <c r="D1520" t="s">
        <v>4</v>
      </c>
      <c r="E1520" s="3" t="s">
        <v>4</v>
      </c>
      <c r="F1520" s="1" t="str">
        <f>HYPERLINK("https://strategicplanning.horsham.gov.uk/Regulation_19_Local_Plan/showUserAnswers?qid=9331459&amp;voteID=1194222", "View Response")</f>
        <v>View Response</v>
      </c>
    </row>
    <row r="1521" spans="1:6" x14ac:dyDescent="0.35">
      <c r="A1521">
        <v>1194223</v>
      </c>
      <c r="B1521" t="s">
        <v>2854</v>
      </c>
      <c r="C1521" t="s">
        <v>1697</v>
      </c>
      <c r="D1521" t="s">
        <v>750</v>
      </c>
      <c r="E1521" s="3" t="s">
        <v>4</v>
      </c>
      <c r="F1521" s="1" t="str">
        <f>HYPERLINK("https://strategicplanning.horsham.gov.uk/Regulation_19_Local_Plan/showUserAnswers?qid=9331459&amp;voteID=1194223", "View Response")</f>
        <v>View Response</v>
      </c>
    </row>
    <row r="1522" spans="1:6" x14ac:dyDescent="0.35">
      <c r="A1522">
        <v>1194228</v>
      </c>
      <c r="B1522" t="s">
        <v>2855</v>
      </c>
      <c r="C1522" t="s">
        <v>4</v>
      </c>
      <c r="D1522" t="s">
        <v>1699</v>
      </c>
      <c r="E1522" s="3" t="s">
        <v>4</v>
      </c>
      <c r="F1522" s="1" t="str">
        <f>HYPERLINK("https://strategicplanning.horsham.gov.uk/Regulation_19_Local_Plan/showUserAnswers?qid=9331459&amp;voteID=1194228", "View Response")</f>
        <v>View Response</v>
      </c>
    </row>
    <row r="1523" spans="1:6" x14ac:dyDescent="0.35">
      <c r="A1523">
        <v>1194230</v>
      </c>
      <c r="B1523" t="s">
        <v>2855</v>
      </c>
      <c r="C1523" t="s">
        <v>4</v>
      </c>
      <c r="D1523" t="s">
        <v>1699</v>
      </c>
      <c r="E1523" s="3" t="s">
        <v>4</v>
      </c>
      <c r="F1523" s="1" t="str">
        <f>HYPERLINK("https://strategicplanning.horsham.gov.uk/Regulation_19_Local_Plan/showUserAnswers?qid=9331459&amp;voteID=1194230", "View Response")</f>
        <v>View Response</v>
      </c>
    </row>
    <row r="1524" spans="1:6" x14ac:dyDescent="0.35">
      <c r="A1524">
        <v>1194232</v>
      </c>
      <c r="B1524" t="s">
        <v>2855</v>
      </c>
      <c r="C1524" t="s">
        <v>4</v>
      </c>
      <c r="D1524" t="s">
        <v>1699</v>
      </c>
      <c r="E1524" s="3" t="s">
        <v>4</v>
      </c>
      <c r="F1524" s="1" t="str">
        <f>HYPERLINK("https://strategicplanning.horsham.gov.uk/Regulation_19_Local_Plan/showUserAnswers?qid=9331459&amp;voteID=1194232", "View Response")</f>
        <v>View Response</v>
      </c>
    </row>
    <row r="1525" spans="1:6" x14ac:dyDescent="0.35">
      <c r="A1525">
        <v>1194234</v>
      </c>
      <c r="B1525" t="s">
        <v>2856</v>
      </c>
      <c r="C1525" t="s">
        <v>1703</v>
      </c>
      <c r="D1525" t="s">
        <v>4</v>
      </c>
      <c r="E1525" s="3" t="s">
        <v>4</v>
      </c>
      <c r="F1525" s="1" t="str">
        <f>HYPERLINK("https://strategicplanning.horsham.gov.uk/Regulation_19_Local_Plan/showUserAnswers?qid=9331459&amp;voteID=1194234", "View Response")</f>
        <v>View Response</v>
      </c>
    </row>
    <row r="1526" spans="1:6" x14ac:dyDescent="0.35">
      <c r="A1526">
        <v>1194237</v>
      </c>
      <c r="B1526" t="s">
        <v>2857</v>
      </c>
      <c r="C1526" t="s">
        <v>1705</v>
      </c>
      <c r="D1526" t="s">
        <v>4</v>
      </c>
      <c r="E1526" s="3" t="s">
        <v>4</v>
      </c>
      <c r="F1526" s="1" t="str">
        <f>HYPERLINK("https://strategicplanning.horsham.gov.uk/Regulation_19_Local_Plan/showUserAnswers?qid=9331459&amp;voteID=1194237", "View Response")</f>
        <v>View Response</v>
      </c>
    </row>
    <row r="1527" spans="1:6" x14ac:dyDescent="0.35">
      <c r="A1527">
        <v>1194238</v>
      </c>
      <c r="B1527" t="s">
        <v>2858</v>
      </c>
      <c r="C1527" t="s">
        <v>1707</v>
      </c>
      <c r="D1527" t="s">
        <v>4</v>
      </c>
      <c r="E1527" s="3" t="s">
        <v>127</v>
      </c>
      <c r="F1527" s="1" t="str">
        <f>HYPERLINK("https://strategicplanning.horsham.gov.uk/Regulation_19_Local_Plan/showUserAnswers?qid=9331459&amp;voteID=1194238", "View Response")</f>
        <v>View Response</v>
      </c>
    </row>
    <row r="1528" spans="1:6" x14ac:dyDescent="0.35">
      <c r="A1528">
        <v>1194241</v>
      </c>
      <c r="B1528" t="s">
        <v>2859</v>
      </c>
      <c r="C1528" t="s">
        <v>1709</v>
      </c>
      <c r="D1528" t="s">
        <v>1710</v>
      </c>
      <c r="E1528" s="3" t="s">
        <v>127</v>
      </c>
      <c r="F1528" s="1" t="str">
        <f>HYPERLINK("https://strategicplanning.horsham.gov.uk/Regulation_19_Local_Plan/showUserAnswers?qid=9331459&amp;voteID=1194241", "View Response")</f>
        <v>View Response</v>
      </c>
    </row>
    <row r="1529" spans="1:6" x14ac:dyDescent="0.35">
      <c r="A1529">
        <v>1194243</v>
      </c>
      <c r="B1529" t="s">
        <v>2858</v>
      </c>
      <c r="C1529" t="s">
        <v>1707</v>
      </c>
      <c r="D1529" t="s">
        <v>4</v>
      </c>
      <c r="E1529" s="3" t="s">
        <v>127</v>
      </c>
      <c r="F1529" s="1" t="str">
        <f>HYPERLINK("https://strategicplanning.horsham.gov.uk/Regulation_19_Local_Plan/showUserAnswers?qid=9331459&amp;voteID=1194243", "View Response")</f>
        <v>View Response</v>
      </c>
    </row>
    <row r="1530" spans="1:6" x14ac:dyDescent="0.35">
      <c r="A1530">
        <v>1194244</v>
      </c>
      <c r="B1530" t="s">
        <v>1713</v>
      </c>
      <c r="C1530" t="s">
        <v>1713</v>
      </c>
      <c r="D1530" t="s">
        <v>1714</v>
      </c>
      <c r="E1530" s="3" t="s">
        <v>127</v>
      </c>
      <c r="F1530" s="1" t="str">
        <f>HYPERLINK("https://strategicplanning.horsham.gov.uk/Regulation_19_Local_Plan/showUserAnswers?qid=9331459&amp;voteID=1194244", "View Response")</f>
        <v>View Response</v>
      </c>
    </row>
    <row r="1531" spans="1:6" x14ac:dyDescent="0.35">
      <c r="A1531">
        <v>1194245</v>
      </c>
      <c r="B1531" t="s">
        <v>1716</v>
      </c>
      <c r="C1531" t="s">
        <v>1716</v>
      </c>
      <c r="D1531" t="s">
        <v>1717</v>
      </c>
      <c r="E1531" s="3" t="s">
        <v>4</v>
      </c>
      <c r="F1531" s="1" t="str">
        <f>HYPERLINK("https://strategicplanning.horsham.gov.uk/Regulation_19_Local_Plan/showUserAnswers?qid=9331459&amp;voteID=1194245", "View Response")</f>
        <v>View Response</v>
      </c>
    </row>
    <row r="1532" spans="1:6" x14ac:dyDescent="0.35">
      <c r="A1532">
        <v>1194247</v>
      </c>
      <c r="B1532" t="s">
        <v>2860</v>
      </c>
      <c r="C1532" t="s">
        <v>1719</v>
      </c>
      <c r="D1532" t="s">
        <v>1720</v>
      </c>
      <c r="E1532" s="3" t="s">
        <v>127</v>
      </c>
      <c r="F1532" s="1" t="str">
        <f>HYPERLINK("https://strategicplanning.horsham.gov.uk/Regulation_19_Local_Plan/showUserAnswers?qid=9331459&amp;voteID=1194247", "View Response")</f>
        <v>View Response</v>
      </c>
    </row>
    <row r="1533" spans="1:6" x14ac:dyDescent="0.35">
      <c r="A1533">
        <v>1194248</v>
      </c>
      <c r="B1533" t="s">
        <v>2858</v>
      </c>
      <c r="C1533" t="s">
        <v>1707</v>
      </c>
      <c r="D1533" t="s">
        <v>4</v>
      </c>
      <c r="E1533" s="3" t="s">
        <v>127</v>
      </c>
      <c r="F1533" s="1" t="str">
        <f>HYPERLINK("https://strategicplanning.horsham.gov.uk/Regulation_19_Local_Plan/showUserAnswers?qid=9331459&amp;voteID=1194248", "View Response")</f>
        <v>View Response</v>
      </c>
    </row>
    <row r="1534" spans="1:6" x14ac:dyDescent="0.35">
      <c r="A1534">
        <v>1194250</v>
      </c>
      <c r="B1534" t="s">
        <v>2860</v>
      </c>
      <c r="C1534" t="s">
        <v>1719</v>
      </c>
      <c r="D1534" t="s">
        <v>1720</v>
      </c>
      <c r="E1534" s="3" t="s">
        <v>127</v>
      </c>
      <c r="F1534" s="1" t="str">
        <f>HYPERLINK("https://strategicplanning.horsham.gov.uk/Regulation_19_Local_Plan/showUserAnswers?qid=9331459&amp;voteID=1194250", "View Response")</f>
        <v>View Response</v>
      </c>
    </row>
    <row r="1535" spans="1:6" x14ac:dyDescent="0.35">
      <c r="A1535">
        <v>1194251</v>
      </c>
      <c r="B1535" t="s">
        <v>2858</v>
      </c>
      <c r="C1535" t="s">
        <v>1707</v>
      </c>
      <c r="D1535" t="s">
        <v>4</v>
      </c>
      <c r="E1535" s="3" t="s">
        <v>127</v>
      </c>
      <c r="F1535" s="1" t="str">
        <f>HYPERLINK("https://strategicplanning.horsham.gov.uk/Regulation_19_Local_Plan/showUserAnswers?qid=9331459&amp;voteID=1194251", "View Response")</f>
        <v>View Response</v>
      </c>
    </row>
    <row r="1536" spans="1:6" x14ac:dyDescent="0.35">
      <c r="A1536">
        <v>1194253</v>
      </c>
      <c r="B1536" t="s">
        <v>2858</v>
      </c>
      <c r="C1536" t="s">
        <v>1707</v>
      </c>
      <c r="D1536" t="s">
        <v>4</v>
      </c>
      <c r="E1536" s="3" t="s">
        <v>127</v>
      </c>
      <c r="F1536" s="1" t="str">
        <f>HYPERLINK("https://strategicplanning.horsham.gov.uk/Regulation_19_Local_Plan/showUserAnswers?qid=9331459&amp;voteID=1194253", "View Response")</f>
        <v>View Response</v>
      </c>
    </row>
    <row r="1537" spans="1:6" x14ac:dyDescent="0.35">
      <c r="A1537">
        <v>1194254</v>
      </c>
      <c r="B1537" t="s">
        <v>2861</v>
      </c>
      <c r="C1537" t="s">
        <v>1726</v>
      </c>
      <c r="D1537" t="s">
        <v>1727</v>
      </c>
      <c r="E1537" s="3" t="s">
        <v>127</v>
      </c>
      <c r="F1537" s="1" t="str">
        <f>HYPERLINK("https://strategicplanning.horsham.gov.uk/Regulation_19_Local_Plan/showUserAnswers?qid=9331459&amp;voteID=1194254", "View Response")</f>
        <v>View Response</v>
      </c>
    </row>
    <row r="1538" spans="1:6" x14ac:dyDescent="0.35">
      <c r="A1538">
        <v>1194255</v>
      </c>
      <c r="B1538" t="s">
        <v>2858</v>
      </c>
      <c r="C1538" t="s">
        <v>1707</v>
      </c>
      <c r="D1538" t="s">
        <v>4</v>
      </c>
      <c r="E1538" s="3" t="s">
        <v>127</v>
      </c>
      <c r="F1538" s="1" t="str">
        <f>HYPERLINK("https://strategicplanning.horsham.gov.uk/Regulation_19_Local_Plan/showUserAnswers?qid=9331459&amp;voteID=1194255", "View Response")</f>
        <v>View Response</v>
      </c>
    </row>
    <row r="1539" spans="1:6" x14ac:dyDescent="0.35">
      <c r="A1539">
        <v>1194258</v>
      </c>
      <c r="B1539" t="s">
        <v>2858</v>
      </c>
      <c r="C1539" t="s">
        <v>1707</v>
      </c>
      <c r="D1539" t="s">
        <v>4</v>
      </c>
      <c r="E1539" s="3" t="s">
        <v>127</v>
      </c>
      <c r="F1539" s="1" t="str">
        <f>HYPERLINK("https://strategicplanning.horsham.gov.uk/Regulation_19_Local_Plan/showUserAnswers?qid=9331459&amp;voteID=1194258", "View Response")</f>
        <v>View Response</v>
      </c>
    </row>
    <row r="1540" spans="1:6" x14ac:dyDescent="0.35">
      <c r="A1540">
        <v>1194259</v>
      </c>
      <c r="B1540" t="s">
        <v>2858</v>
      </c>
      <c r="C1540" t="s">
        <v>1707</v>
      </c>
      <c r="D1540" t="s">
        <v>4</v>
      </c>
      <c r="E1540" s="3" t="s">
        <v>127</v>
      </c>
      <c r="F1540" s="1" t="str">
        <f>HYPERLINK("https://strategicplanning.horsham.gov.uk/Regulation_19_Local_Plan/showUserAnswers?qid=9331459&amp;voteID=1194259", "View Response")</f>
        <v>View Response</v>
      </c>
    </row>
    <row r="1541" spans="1:6" x14ac:dyDescent="0.35">
      <c r="A1541">
        <v>1194260</v>
      </c>
      <c r="B1541" t="s">
        <v>2862</v>
      </c>
      <c r="C1541" t="s">
        <v>1731</v>
      </c>
      <c r="D1541" t="s">
        <v>1732</v>
      </c>
      <c r="E1541" s="3" t="s">
        <v>127</v>
      </c>
      <c r="F1541" s="1" t="str">
        <f>HYPERLINK("https://strategicplanning.horsham.gov.uk/Regulation_19_Local_Plan/showUserAnswers?qid=9331459&amp;voteID=1194260", "View Response")</f>
        <v>View Response</v>
      </c>
    </row>
    <row r="1542" spans="1:6" x14ac:dyDescent="0.35">
      <c r="A1542">
        <v>1194263</v>
      </c>
      <c r="B1542" t="s">
        <v>2858</v>
      </c>
      <c r="C1542" t="s">
        <v>1707</v>
      </c>
      <c r="D1542" t="s">
        <v>4</v>
      </c>
      <c r="E1542" s="3" t="s">
        <v>127</v>
      </c>
      <c r="F1542" s="1" t="str">
        <f>HYPERLINK("https://strategicplanning.horsham.gov.uk/Regulation_19_Local_Plan/showUserAnswers?qid=9331459&amp;voteID=1194263", "View Response")</f>
        <v>View Response</v>
      </c>
    </row>
    <row r="1543" spans="1:6" x14ac:dyDescent="0.35">
      <c r="A1543">
        <v>1194264</v>
      </c>
      <c r="B1543" t="s">
        <v>2858</v>
      </c>
      <c r="C1543" t="s">
        <v>1707</v>
      </c>
      <c r="D1543" t="s">
        <v>4</v>
      </c>
      <c r="E1543" s="3" t="s">
        <v>127</v>
      </c>
      <c r="F1543" s="1" t="str">
        <f>HYPERLINK("https://strategicplanning.horsham.gov.uk/Regulation_19_Local_Plan/showUserAnswers?qid=9331459&amp;voteID=1194264", "View Response")</f>
        <v>View Response</v>
      </c>
    </row>
    <row r="1544" spans="1:6" x14ac:dyDescent="0.35">
      <c r="A1544">
        <v>1194265</v>
      </c>
      <c r="B1544" t="s">
        <v>2863</v>
      </c>
      <c r="C1544" t="s">
        <v>1736</v>
      </c>
      <c r="D1544" t="s">
        <v>1737</v>
      </c>
      <c r="E1544" s="3" t="s">
        <v>127</v>
      </c>
      <c r="F1544" s="1" t="str">
        <f>HYPERLINK("https://strategicplanning.horsham.gov.uk/Regulation_19_Local_Plan/showUserAnswers?qid=9331459&amp;voteID=1194265", "View Response")</f>
        <v>View Response</v>
      </c>
    </row>
    <row r="1545" spans="1:6" x14ac:dyDescent="0.35">
      <c r="A1545">
        <v>1194270</v>
      </c>
      <c r="B1545" t="s">
        <v>2833</v>
      </c>
      <c r="C1545" t="s">
        <v>4</v>
      </c>
      <c r="D1545" t="s">
        <v>1680</v>
      </c>
      <c r="E1545" s="3" t="s">
        <v>127</v>
      </c>
      <c r="F1545" s="1" t="str">
        <f>HYPERLINK("https://strategicplanning.horsham.gov.uk/Regulation_19_Local_Plan/showUserAnswers?qid=9331459&amp;voteID=1194270", "View Response")</f>
        <v>View Response</v>
      </c>
    </row>
    <row r="1546" spans="1:6" x14ac:dyDescent="0.35">
      <c r="A1546">
        <v>1194271</v>
      </c>
      <c r="B1546" t="s">
        <v>2833</v>
      </c>
      <c r="C1546" t="s">
        <v>4</v>
      </c>
      <c r="D1546" t="s">
        <v>1680</v>
      </c>
      <c r="E1546" s="3" t="s">
        <v>127</v>
      </c>
      <c r="F1546" s="1" t="str">
        <f>HYPERLINK("https://strategicplanning.horsham.gov.uk/Regulation_19_Local_Plan/showUserAnswers?qid=9331459&amp;voteID=1194271", "View Response")</f>
        <v>View Response</v>
      </c>
    </row>
    <row r="1547" spans="1:6" x14ac:dyDescent="0.35">
      <c r="A1547">
        <v>1194272</v>
      </c>
      <c r="B1547" t="s">
        <v>2833</v>
      </c>
      <c r="C1547" t="s">
        <v>4</v>
      </c>
      <c r="D1547" t="s">
        <v>1680</v>
      </c>
      <c r="E1547" s="3" t="s">
        <v>127</v>
      </c>
      <c r="F1547" s="1" t="str">
        <f>HYPERLINK("https://strategicplanning.horsham.gov.uk/Regulation_19_Local_Plan/showUserAnswers?qid=9331459&amp;voteID=1194272", "View Response")</f>
        <v>View Response</v>
      </c>
    </row>
    <row r="1548" spans="1:6" x14ac:dyDescent="0.35">
      <c r="A1548">
        <v>1194273</v>
      </c>
      <c r="B1548" t="s">
        <v>2833</v>
      </c>
      <c r="C1548" t="s">
        <v>4</v>
      </c>
      <c r="D1548" t="s">
        <v>1680</v>
      </c>
      <c r="E1548" s="3" t="s">
        <v>127</v>
      </c>
      <c r="F1548" s="1" t="str">
        <f>HYPERLINK("https://strategicplanning.horsham.gov.uk/Regulation_19_Local_Plan/showUserAnswers?qid=9331459&amp;voteID=1194273", "View Response")</f>
        <v>View Response</v>
      </c>
    </row>
    <row r="1549" spans="1:6" x14ac:dyDescent="0.35">
      <c r="A1549">
        <v>1194274</v>
      </c>
      <c r="B1549" t="s">
        <v>2833</v>
      </c>
      <c r="C1549" t="s">
        <v>4</v>
      </c>
      <c r="D1549" t="s">
        <v>1680</v>
      </c>
      <c r="E1549" s="3" t="s">
        <v>127</v>
      </c>
      <c r="F1549" s="1" t="str">
        <f>HYPERLINK("https://strategicplanning.horsham.gov.uk/Regulation_19_Local_Plan/showUserAnswers?qid=9331459&amp;voteID=1194274", "View Response")</f>
        <v>View Response</v>
      </c>
    </row>
    <row r="1550" spans="1:6" x14ac:dyDescent="0.35">
      <c r="A1550">
        <v>1194275</v>
      </c>
      <c r="B1550" t="s">
        <v>2833</v>
      </c>
      <c r="C1550" t="s">
        <v>4</v>
      </c>
      <c r="D1550" t="s">
        <v>1680</v>
      </c>
      <c r="E1550" s="3" t="s">
        <v>127</v>
      </c>
      <c r="F1550" s="1" t="str">
        <f>HYPERLINK("https://strategicplanning.horsham.gov.uk/Regulation_19_Local_Plan/showUserAnswers?qid=9331459&amp;voteID=1194275", "View Response")</f>
        <v>View Response</v>
      </c>
    </row>
    <row r="1551" spans="1:6" x14ac:dyDescent="0.35">
      <c r="A1551">
        <v>1194276</v>
      </c>
      <c r="B1551" t="s">
        <v>2833</v>
      </c>
      <c r="C1551" t="s">
        <v>4</v>
      </c>
      <c r="D1551" t="s">
        <v>1680</v>
      </c>
      <c r="E1551" s="3" t="s">
        <v>127</v>
      </c>
      <c r="F1551" s="1" t="str">
        <f>HYPERLINK("https://strategicplanning.horsham.gov.uk/Regulation_19_Local_Plan/showUserAnswers?qid=9331459&amp;voteID=1194276", "View Response")</f>
        <v>View Response</v>
      </c>
    </row>
    <row r="1552" spans="1:6" x14ac:dyDescent="0.35">
      <c r="A1552">
        <v>1194277</v>
      </c>
      <c r="B1552" t="s">
        <v>2833</v>
      </c>
      <c r="C1552" t="s">
        <v>4</v>
      </c>
      <c r="D1552" t="s">
        <v>1680</v>
      </c>
      <c r="E1552" s="3" t="s">
        <v>127</v>
      </c>
      <c r="F1552" s="1" t="str">
        <f>HYPERLINK("https://strategicplanning.horsham.gov.uk/Regulation_19_Local_Plan/showUserAnswers?qid=9331459&amp;voteID=1194277", "View Response")</f>
        <v>View Response</v>
      </c>
    </row>
    <row r="1553" spans="1:6" x14ac:dyDescent="0.35">
      <c r="A1553">
        <v>1194279</v>
      </c>
      <c r="B1553" t="s">
        <v>2833</v>
      </c>
      <c r="C1553" t="s">
        <v>4</v>
      </c>
      <c r="D1553" t="s">
        <v>1680</v>
      </c>
      <c r="E1553" s="3" t="s">
        <v>127</v>
      </c>
      <c r="F1553" s="1" t="str">
        <f>HYPERLINK("https://strategicplanning.horsham.gov.uk/Regulation_19_Local_Plan/showUserAnswers?qid=9331459&amp;voteID=1194279", "View Response")</f>
        <v>View Response</v>
      </c>
    </row>
    <row r="1554" spans="1:6" x14ac:dyDescent="0.35">
      <c r="A1554">
        <v>1194280</v>
      </c>
      <c r="B1554" t="s">
        <v>2833</v>
      </c>
      <c r="C1554" t="s">
        <v>4</v>
      </c>
      <c r="D1554" t="s">
        <v>1680</v>
      </c>
      <c r="E1554" s="3" t="s">
        <v>127</v>
      </c>
      <c r="F1554" s="1" t="str">
        <f>HYPERLINK("https://strategicplanning.horsham.gov.uk/Regulation_19_Local_Plan/showUserAnswers?qid=9331459&amp;voteID=1194280", "View Response")</f>
        <v>View Response</v>
      </c>
    </row>
    <row r="1555" spans="1:6" x14ac:dyDescent="0.35">
      <c r="A1555">
        <v>1194291</v>
      </c>
      <c r="B1555" t="s">
        <v>2836</v>
      </c>
      <c r="C1555" t="s">
        <v>4</v>
      </c>
      <c r="D1555" t="s">
        <v>1748</v>
      </c>
      <c r="E1555" s="3" t="s">
        <v>4</v>
      </c>
      <c r="F1555" s="1" t="str">
        <f>HYPERLINK("https://strategicplanning.horsham.gov.uk/Regulation_19_Local_Plan/showUserAnswers?qid=9331459&amp;voteID=1194291", "View Response")</f>
        <v>View Response</v>
      </c>
    </row>
    <row r="1556" spans="1:6" x14ac:dyDescent="0.35">
      <c r="A1556">
        <v>1194301</v>
      </c>
      <c r="B1556" t="s">
        <v>2864</v>
      </c>
      <c r="C1556" t="s">
        <v>4</v>
      </c>
      <c r="D1556" t="s">
        <v>1714</v>
      </c>
      <c r="E1556" s="3" t="s">
        <v>127</v>
      </c>
      <c r="F1556" s="1" t="str">
        <f>HYPERLINK("https://strategicplanning.horsham.gov.uk/Regulation_19_Local_Plan/showUserAnswers?qid=9331459&amp;voteID=1194301", "View Response")</f>
        <v>View Response</v>
      </c>
    </row>
    <row r="1557" spans="1:6" x14ac:dyDescent="0.35">
      <c r="A1557">
        <v>1194360</v>
      </c>
      <c r="B1557" t="s">
        <v>2865</v>
      </c>
      <c r="C1557" t="s">
        <v>1751</v>
      </c>
      <c r="D1557" t="s">
        <v>1727</v>
      </c>
      <c r="E1557" s="3" t="s">
        <v>127</v>
      </c>
      <c r="F1557" s="1" t="str">
        <f>HYPERLINK("https://strategicplanning.horsham.gov.uk/Regulation_19_Local_Plan/showUserAnswers?qid=9331459&amp;voteID=1194360", "View Response")</f>
        <v>View Response</v>
      </c>
    </row>
    <row r="1558" spans="1:6" x14ac:dyDescent="0.35">
      <c r="A1558">
        <v>1194363</v>
      </c>
      <c r="B1558" t="s">
        <v>2866</v>
      </c>
      <c r="C1558" t="s">
        <v>1753</v>
      </c>
      <c r="D1558" t="s">
        <v>1754</v>
      </c>
      <c r="E1558" s="3" t="s">
        <v>127</v>
      </c>
      <c r="F1558" s="1" t="str">
        <f>HYPERLINK("https://strategicplanning.horsham.gov.uk/Regulation_19_Local_Plan/showUserAnswers?qid=9331459&amp;voteID=1194363", "View Response")</f>
        <v>View Response</v>
      </c>
    </row>
    <row r="1559" spans="1:6" x14ac:dyDescent="0.35">
      <c r="A1559">
        <v>1194366</v>
      </c>
      <c r="B1559" t="s">
        <v>2866</v>
      </c>
      <c r="C1559" t="s">
        <v>1753</v>
      </c>
      <c r="D1559" t="s">
        <v>1754</v>
      </c>
      <c r="E1559" s="3" t="s">
        <v>127</v>
      </c>
      <c r="F1559" s="1" t="str">
        <f>HYPERLINK("https://strategicplanning.horsham.gov.uk/Regulation_19_Local_Plan/showUserAnswers?qid=9331459&amp;voteID=1194366", "View Response")</f>
        <v>View Response</v>
      </c>
    </row>
    <row r="1560" spans="1:6" x14ac:dyDescent="0.35">
      <c r="A1560">
        <v>1194369</v>
      </c>
      <c r="B1560" t="s">
        <v>2866</v>
      </c>
      <c r="C1560" t="s">
        <v>1753</v>
      </c>
      <c r="D1560" t="s">
        <v>1754</v>
      </c>
      <c r="E1560" s="3" t="s">
        <v>127</v>
      </c>
      <c r="F1560" s="1" t="str">
        <f>HYPERLINK("https://strategicplanning.horsham.gov.uk/Regulation_19_Local_Plan/showUserAnswers?qid=9331459&amp;voteID=1194369", "View Response")</f>
        <v>View Response</v>
      </c>
    </row>
    <row r="1561" spans="1:6" x14ac:dyDescent="0.35">
      <c r="A1561">
        <v>1194372</v>
      </c>
      <c r="B1561" t="s">
        <v>2867</v>
      </c>
      <c r="C1561" t="s">
        <v>1758</v>
      </c>
      <c r="D1561" t="s">
        <v>1759</v>
      </c>
      <c r="E1561" s="3" t="s">
        <v>127</v>
      </c>
      <c r="F1561" s="1" t="str">
        <f>HYPERLINK("https://strategicplanning.horsham.gov.uk/Regulation_19_Local_Plan/showUserAnswers?qid=9331459&amp;voteID=1194372", "View Response")</f>
        <v>View Response</v>
      </c>
    </row>
    <row r="1562" spans="1:6" x14ac:dyDescent="0.35">
      <c r="A1562">
        <v>1194377</v>
      </c>
      <c r="B1562" t="s">
        <v>2867</v>
      </c>
      <c r="C1562" t="s">
        <v>1758</v>
      </c>
      <c r="D1562" t="s">
        <v>1759</v>
      </c>
      <c r="E1562" s="3" t="s">
        <v>127</v>
      </c>
      <c r="F1562" s="1" t="str">
        <f>HYPERLINK("https://strategicplanning.horsham.gov.uk/Regulation_19_Local_Plan/showUserAnswers?qid=9331459&amp;voteID=1194377", "View Response")</f>
        <v>View Response</v>
      </c>
    </row>
    <row r="1563" spans="1:6" x14ac:dyDescent="0.35">
      <c r="A1563">
        <v>1194383</v>
      </c>
      <c r="B1563" t="s">
        <v>2867</v>
      </c>
      <c r="C1563" t="s">
        <v>1758</v>
      </c>
      <c r="D1563" t="s">
        <v>1759</v>
      </c>
      <c r="E1563" s="3" t="s">
        <v>127</v>
      </c>
      <c r="F1563" s="1" t="str">
        <f>HYPERLINK("https://strategicplanning.horsham.gov.uk/Regulation_19_Local_Plan/showUserAnswers?qid=9331459&amp;voteID=1194383", "View Response")</f>
        <v>View Response</v>
      </c>
    </row>
    <row r="1564" spans="1:6" x14ac:dyDescent="0.35">
      <c r="A1564">
        <v>1194387</v>
      </c>
      <c r="B1564" t="s">
        <v>2867</v>
      </c>
      <c r="C1564" t="s">
        <v>1758</v>
      </c>
      <c r="D1564" t="s">
        <v>1759</v>
      </c>
      <c r="E1564" s="3" t="s">
        <v>127</v>
      </c>
      <c r="F1564" s="1" t="str">
        <f>HYPERLINK("https://strategicplanning.horsham.gov.uk/Regulation_19_Local_Plan/showUserAnswers?qid=9331459&amp;voteID=1194387", "View Response")</f>
        <v>View Response</v>
      </c>
    </row>
    <row r="1565" spans="1:6" x14ac:dyDescent="0.35">
      <c r="A1565">
        <v>1194391</v>
      </c>
      <c r="B1565" t="s">
        <v>2867</v>
      </c>
      <c r="C1565" t="s">
        <v>1758</v>
      </c>
      <c r="D1565" t="s">
        <v>1759</v>
      </c>
      <c r="E1565" s="3" t="s">
        <v>127</v>
      </c>
      <c r="F1565" s="1" t="str">
        <f>HYPERLINK("https://strategicplanning.horsham.gov.uk/Regulation_19_Local_Plan/showUserAnswers?qid=9331459&amp;voteID=1194391", "View Response")</f>
        <v>View Response</v>
      </c>
    </row>
    <row r="1566" spans="1:6" x14ac:dyDescent="0.35">
      <c r="A1566">
        <v>1194392</v>
      </c>
      <c r="B1566" t="s">
        <v>2867</v>
      </c>
      <c r="C1566" t="s">
        <v>1758</v>
      </c>
      <c r="D1566" t="s">
        <v>1759</v>
      </c>
      <c r="E1566" s="3" t="s">
        <v>127</v>
      </c>
      <c r="F1566" s="1" t="str">
        <f>HYPERLINK("https://strategicplanning.horsham.gov.uk/Regulation_19_Local_Plan/showUserAnswers?qid=9331459&amp;voteID=1194392", "View Response")</f>
        <v>View Response</v>
      </c>
    </row>
    <row r="1567" spans="1:6" x14ac:dyDescent="0.35">
      <c r="A1567">
        <v>1194394</v>
      </c>
      <c r="B1567" t="s">
        <v>2867</v>
      </c>
      <c r="C1567" t="s">
        <v>1758</v>
      </c>
      <c r="D1567" t="s">
        <v>1759</v>
      </c>
      <c r="E1567" s="3" t="s">
        <v>127</v>
      </c>
      <c r="F1567" s="1" t="str">
        <f>HYPERLINK("https://strategicplanning.horsham.gov.uk/Regulation_19_Local_Plan/showUserAnswers?qid=9331459&amp;voteID=1194394", "View Response")</f>
        <v>View Response</v>
      </c>
    </row>
    <row r="1568" spans="1:6" x14ac:dyDescent="0.35">
      <c r="A1568">
        <v>1194396</v>
      </c>
      <c r="B1568" t="s">
        <v>2867</v>
      </c>
      <c r="C1568" t="s">
        <v>1758</v>
      </c>
      <c r="D1568" t="s">
        <v>1759</v>
      </c>
      <c r="E1568" s="3" t="s">
        <v>127</v>
      </c>
      <c r="F1568" s="1" t="str">
        <f>HYPERLINK("https://strategicplanning.horsham.gov.uk/Regulation_19_Local_Plan/showUserAnswers?qid=9331459&amp;voteID=1194396", "View Response")</f>
        <v>View Response</v>
      </c>
    </row>
    <row r="1569" spans="1:6" x14ac:dyDescent="0.35">
      <c r="A1569">
        <v>1194401</v>
      </c>
      <c r="B1569" t="s">
        <v>2868</v>
      </c>
      <c r="C1569" t="s">
        <v>4</v>
      </c>
      <c r="D1569" t="s">
        <v>1768</v>
      </c>
      <c r="E1569" s="3" t="s">
        <v>127</v>
      </c>
      <c r="F1569" s="1" t="str">
        <f>HYPERLINK("https://strategicplanning.horsham.gov.uk/Regulation_19_Local_Plan/showUserAnswers?qid=9331459&amp;voteID=1194401", "View Response")</f>
        <v>View Response</v>
      </c>
    </row>
    <row r="1570" spans="1:6" x14ac:dyDescent="0.35">
      <c r="A1570">
        <v>1194442</v>
      </c>
      <c r="B1570" t="s">
        <v>2869</v>
      </c>
      <c r="C1570" t="s">
        <v>4</v>
      </c>
      <c r="D1570" t="s">
        <v>1771</v>
      </c>
      <c r="E1570" s="3" t="s">
        <v>127</v>
      </c>
      <c r="F1570" s="1" t="str">
        <f>HYPERLINK("https://strategicplanning.horsham.gov.uk/Regulation_19_Local_Plan/showUserAnswers?qid=9331459&amp;voteID=1194442", "View Response")</f>
        <v>View Response</v>
      </c>
    </row>
    <row r="1571" spans="1:6" x14ac:dyDescent="0.35">
      <c r="A1571">
        <v>1194448</v>
      </c>
      <c r="B1571" t="s">
        <v>2867</v>
      </c>
      <c r="C1571" t="s">
        <v>1758</v>
      </c>
      <c r="D1571" t="s">
        <v>1759</v>
      </c>
      <c r="E1571" s="3" t="s">
        <v>127</v>
      </c>
      <c r="F1571" s="1" t="str">
        <f>HYPERLINK("https://strategicplanning.horsham.gov.uk/Regulation_19_Local_Plan/showUserAnswers?qid=9331459&amp;voteID=1194448", "View Response")</f>
        <v>View Response</v>
      </c>
    </row>
    <row r="1572" spans="1:6" x14ac:dyDescent="0.35">
      <c r="A1572">
        <v>1194453</v>
      </c>
      <c r="B1572" t="s">
        <v>2867</v>
      </c>
      <c r="C1572" t="s">
        <v>1758</v>
      </c>
      <c r="D1572" t="s">
        <v>1759</v>
      </c>
      <c r="E1572" s="3" t="s">
        <v>127</v>
      </c>
      <c r="F1572" s="1" t="str">
        <f>HYPERLINK("https://strategicplanning.horsham.gov.uk/Regulation_19_Local_Plan/showUserAnswers?qid=9331459&amp;voteID=1194453", "View Response")</f>
        <v>View Response</v>
      </c>
    </row>
    <row r="1573" spans="1:6" x14ac:dyDescent="0.35">
      <c r="A1573">
        <v>1194459</v>
      </c>
      <c r="B1573" t="s">
        <v>2867</v>
      </c>
      <c r="C1573" t="s">
        <v>1758</v>
      </c>
      <c r="D1573" t="s">
        <v>1759</v>
      </c>
      <c r="E1573" s="3" t="s">
        <v>127</v>
      </c>
      <c r="F1573" s="1" t="str">
        <f>HYPERLINK("https://strategicplanning.horsham.gov.uk/Regulation_19_Local_Plan/showUserAnswers?qid=9331459&amp;voteID=1194459", "View Response")</f>
        <v>View Response</v>
      </c>
    </row>
    <row r="1574" spans="1:6" x14ac:dyDescent="0.35">
      <c r="A1574">
        <v>1194466</v>
      </c>
      <c r="B1574" t="s">
        <v>2867</v>
      </c>
      <c r="C1574" t="s">
        <v>1758</v>
      </c>
      <c r="D1574" t="s">
        <v>1759</v>
      </c>
      <c r="E1574" s="3" t="s">
        <v>127</v>
      </c>
      <c r="F1574" s="1" t="str">
        <f>HYPERLINK("https://strategicplanning.horsham.gov.uk/Regulation_19_Local_Plan/showUserAnswers?qid=9331459&amp;voteID=1194466", "View Response")</f>
        <v>View Response</v>
      </c>
    </row>
    <row r="1575" spans="1:6" x14ac:dyDescent="0.35">
      <c r="A1575">
        <v>1194470</v>
      </c>
      <c r="B1575" t="s">
        <v>2867</v>
      </c>
      <c r="C1575" t="s">
        <v>1758</v>
      </c>
      <c r="D1575" t="s">
        <v>1759</v>
      </c>
      <c r="E1575" s="3" t="s">
        <v>127</v>
      </c>
      <c r="F1575" s="1" t="str">
        <f>HYPERLINK("https://strategicplanning.horsham.gov.uk/Regulation_19_Local_Plan/showUserAnswers?qid=9331459&amp;voteID=1194470", "View Response")</f>
        <v>View Response</v>
      </c>
    </row>
    <row r="1576" spans="1:6" x14ac:dyDescent="0.35">
      <c r="A1576">
        <v>1194483</v>
      </c>
      <c r="B1576" t="s">
        <v>2870</v>
      </c>
      <c r="C1576" t="s">
        <v>1778</v>
      </c>
      <c r="D1576" t="s">
        <v>1779</v>
      </c>
      <c r="E1576" s="3" t="s">
        <v>4</v>
      </c>
      <c r="F1576" s="1" t="str">
        <f>HYPERLINK("https://strategicplanning.horsham.gov.uk/Regulation_19_Local_Plan/showUserAnswers?qid=9331459&amp;voteID=1194483", "View Response")</f>
        <v>View Response</v>
      </c>
    </row>
    <row r="1577" spans="1:6" x14ac:dyDescent="0.35">
      <c r="A1577">
        <v>1194498</v>
      </c>
      <c r="B1577" t="s">
        <v>2871</v>
      </c>
      <c r="C1577" t="s">
        <v>4</v>
      </c>
      <c r="D1577" t="s">
        <v>1650</v>
      </c>
      <c r="E1577" s="3" t="s">
        <v>4</v>
      </c>
      <c r="F1577" s="1" t="str">
        <f>HYPERLINK("https://strategicplanning.horsham.gov.uk/Regulation_19_Local_Plan/showUserAnswers?qid=9331459&amp;voteID=1194498", "View Response")</f>
        <v>View Response</v>
      </c>
    </row>
    <row r="1578" spans="1:6" x14ac:dyDescent="0.35">
      <c r="A1578">
        <v>1194622</v>
      </c>
      <c r="B1578" t="s">
        <v>2872</v>
      </c>
      <c r="C1578" t="s">
        <v>1782</v>
      </c>
      <c r="D1578" t="s">
        <v>4</v>
      </c>
      <c r="E1578" s="3" t="s">
        <v>127</v>
      </c>
      <c r="F1578" s="1" t="str">
        <f>HYPERLINK("https://strategicplanning.horsham.gov.uk/Regulation_19_Local_Plan/showUserAnswers?qid=9331459&amp;voteID=1194622", "View Response")</f>
        <v>View Response</v>
      </c>
    </row>
    <row r="1579" spans="1:6" x14ac:dyDescent="0.35">
      <c r="A1579">
        <v>1194675</v>
      </c>
      <c r="B1579" t="s">
        <v>2873</v>
      </c>
      <c r="C1579" t="s">
        <v>4</v>
      </c>
      <c r="D1579" t="s">
        <v>1784</v>
      </c>
      <c r="E1579" s="3" t="s">
        <v>127</v>
      </c>
      <c r="F1579" s="1" t="str">
        <f>HYPERLINK("https://strategicplanning.horsham.gov.uk/Regulation_19_Local_Plan/showUserAnswers?qid=9331459&amp;voteID=1194675", "View Response")</f>
        <v>View Response</v>
      </c>
    </row>
    <row r="1580" spans="1:6" x14ac:dyDescent="0.35">
      <c r="A1580">
        <v>1194785</v>
      </c>
      <c r="B1580" t="s">
        <v>2874</v>
      </c>
      <c r="C1580" t="s">
        <v>4</v>
      </c>
      <c r="D1580" t="s">
        <v>1602</v>
      </c>
      <c r="E1580" s="3" t="s">
        <v>127</v>
      </c>
      <c r="F1580" s="1" t="str">
        <f>HYPERLINK("https://strategicplanning.horsham.gov.uk/Regulation_19_Local_Plan/showUserAnswers?qid=9331459&amp;voteID=1194785", "View Response")</f>
        <v>View Response</v>
      </c>
    </row>
    <row r="1581" spans="1:6" x14ac:dyDescent="0.35">
      <c r="A1581">
        <v>1195214</v>
      </c>
      <c r="B1581" t="s">
        <v>2875</v>
      </c>
      <c r="C1581" t="s">
        <v>4</v>
      </c>
      <c r="D1581" t="s">
        <v>1787</v>
      </c>
      <c r="E1581" s="3" t="s">
        <v>4</v>
      </c>
      <c r="F1581" s="1" t="str">
        <f>HYPERLINK("https://strategicplanning.horsham.gov.uk/Regulation_19_Local_Plan/showUserAnswers?qid=9331459&amp;voteID=1195214", "View Response")</f>
        <v>View Response</v>
      </c>
    </row>
    <row r="1582" spans="1:6" x14ac:dyDescent="0.35">
      <c r="A1582">
        <v>1196835</v>
      </c>
      <c r="B1582" t="s">
        <v>2876</v>
      </c>
      <c r="C1582" t="s">
        <v>4</v>
      </c>
      <c r="D1582" t="s">
        <v>4</v>
      </c>
      <c r="E1582" s="3" t="s">
        <v>127</v>
      </c>
      <c r="F1582" s="1" t="str">
        <f>HYPERLINK("https://strategicplanning.horsham.gov.uk/Regulation_19_Local_Plan/showUserAnswers?qid=9331459&amp;voteID=1196835", "View Response")</f>
        <v>View Response</v>
      </c>
    </row>
    <row r="1583" spans="1:6" x14ac:dyDescent="0.35">
      <c r="A1583">
        <v>1196894</v>
      </c>
      <c r="B1583" t="s">
        <v>2877</v>
      </c>
      <c r="C1583" t="s">
        <v>1790</v>
      </c>
      <c r="D1583" t="s">
        <v>1791</v>
      </c>
      <c r="E1583" s="3" t="s">
        <v>127</v>
      </c>
      <c r="F1583" s="1" t="str">
        <f>HYPERLINK("https://strategicplanning.horsham.gov.uk/Regulation_19_Local_Plan/showUserAnswers?qid=9331459&amp;voteID=1196894", "View Response")</f>
        <v>View Response</v>
      </c>
    </row>
    <row r="1584" spans="1:6" x14ac:dyDescent="0.35">
      <c r="A1584">
        <v>1196913</v>
      </c>
      <c r="B1584" t="s">
        <v>2878</v>
      </c>
      <c r="C1584" t="s">
        <v>1793</v>
      </c>
      <c r="D1584" t="s">
        <v>1794</v>
      </c>
      <c r="E1584" s="3" t="s">
        <v>127</v>
      </c>
      <c r="F1584" s="1" t="str">
        <f>HYPERLINK("https://strategicplanning.horsham.gov.uk/Regulation_19_Local_Plan/showUserAnswers?qid=9331459&amp;voteID=1196913", "View Response")</f>
        <v>View Response</v>
      </c>
    </row>
    <row r="1585" spans="1:6" x14ac:dyDescent="0.35">
      <c r="A1585">
        <v>1196950</v>
      </c>
      <c r="B1585" t="s">
        <v>2833</v>
      </c>
      <c r="C1585" t="s">
        <v>4</v>
      </c>
      <c r="D1585" t="s">
        <v>1680</v>
      </c>
      <c r="E1585" s="3" t="s">
        <v>127</v>
      </c>
      <c r="F1585" s="1" t="str">
        <f>HYPERLINK("https://strategicplanning.horsham.gov.uk/Regulation_19_Local_Plan/showUserAnswers?qid=9331459&amp;voteID=1196950", "View Response")</f>
        <v>View Response</v>
      </c>
    </row>
    <row r="1586" spans="1:6" x14ac:dyDescent="0.35">
      <c r="A1586">
        <v>1196972</v>
      </c>
      <c r="B1586" t="s">
        <v>2879</v>
      </c>
      <c r="C1586" t="s">
        <v>4</v>
      </c>
      <c r="D1586" t="s">
        <v>1326</v>
      </c>
      <c r="E1586" s="3" t="s">
        <v>4</v>
      </c>
      <c r="F1586" s="1" t="str">
        <f>HYPERLINK("https://strategicplanning.horsham.gov.uk/Regulation_19_Local_Plan/showUserAnswers?qid=9331459&amp;voteID=1196972", "View Response")</f>
        <v>View Response</v>
      </c>
    </row>
    <row r="1587" spans="1:6" x14ac:dyDescent="0.35">
      <c r="A1587">
        <v>1197003</v>
      </c>
      <c r="B1587" t="s">
        <v>2874</v>
      </c>
      <c r="C1587" t="s">
        <v>4</v>
      </c>
      <c r="D1587" t="s">
        <v>1602</v>
      </c>
      <c r="E1587" s="3" t="s">
        <v>127</v>
      </c>
      <c r="F1587" s="1" t="str">
        <f>HYPERLINK("https://strategicplanning.horsham.gov.uk/Regulation_19_Local_Plan/showUserAnswers?qid=9331459&amp;voteID=1197003", "View Response")</f>
        <v>View Response</v>
      </c>
    </row>
    <row r="1588" spans="1:6" x14ac:dyDescent="0.35">
      <c r="A1588">
        <v>1197010</v>
      </c>
      <c r="B1588" t="s">
        <v>2880</v>
      </c>
      <c r="C1588" t="s">
        <v>4</v>
      </c>
      <c r="D1588" t="s">
        <v>4</v>
      </c>
      <c r="E1588" s="3" t="s">
        <v>4</v>
      </c>
      <c r="F1588" s="1" t="str">
        <f>HYPERLINK("https://strategicplanning.horsham.gov.uk/Regulation_19_Local_Plan/showUserAnswers?qid=9331459&amp;voteID=1197010", "View Response")</f>
        <v>View Response</v>
      </c>
    </row>
    <row r="1589" spans="1:6" x14ac:dyDescent="0.35">
      <c r="A1589">
        <v>1197017</v>
      </c>
      <c r="B1589" t="s">
        <v>2881</v>
      </c>
      <c r="C1589" t="s">
        <v>4</v>
      </c>
      <c r="D1589" t="s">
        <v>4</v>
      </c>
      <c r="E1589" s="3" t="s">
        <v>4</v>
      </c>
      <c r="F1589" s="1" t="str">
        <f>HYPERLINK("https://strategicplanning.horsham.gov.uk/Regulation_19_Local_Plan/showUserAnswers?qid=9331459&amp;voteID=1197017", "View Response")</f>
        <v>View Response</v>
      </c>
    </row>
    <row r="1590" spans="1:6" x14ac:dyDescent="0.35">
      <c r="A1590">
        <v>1197018</v>
      </c>
      <c r="B1590" t="s">
        <v>2882</v>
      </c>
      <c r="C1590" t="s">
        <v>4</v>
      </c>
      <c r="D1590" t="s">
        <v>1717</v>
      </c>
      <c r="E1590" s="3" t="s">
        <v>127</v>
      </c>
      <c r="F1590" s="1" t="str">
        <f>HYPERLINK("https://strategicplanning.horsham.gov.uk/Regulation_19_Local_Plan/showUserAnswers?qid=9331459&amp;voteID=1197018", "View Response")</f>
        <v>View Response</v>
      </c>
    </row>
    <row r="1591" spans="1:6" x14ac:dyDescent="0.35">
      <c r="A1591">
        <v>1197022</v>
      </c>
      <c r="B1591" t="s">
        <v>1422</v>
      </c>
      <c r="C1591" t="s">
        <v>4</v>
      </c>
      <c r="D1591" t="s">
        <v>1802</v>
      </c>
      <c r="E1591" s="3" t="s">
        <v>127</v>
      </c>
      <c r="F1591" s="1" t="str">
        <f>HYPERLINK("https://strategicplanning.horsham.gov.uk/Regulation_19_Local_Plan/showUserAnswers?qid=9331459&amp;voteID=1197022", "View Response")</f>
        <v>View Response</v>
      </c>
    </row>
    <row r="1592" spans="1:6" x14ac:dyDescent="0.35">
      <c r="A1592">
        <v>1197033</v>
      </c>
      <c r="B1592" t="s">
        <v>2883</v>
      </c>
      <c r="C1592" t="s">
        <v>1804</v>
      </c>
      <c r="D1592" t="s">
        <v>4</v>
      </c>
      <c r="E1592" s="3" t="s">
        <v>4</v>
      </c>
      <c r="F1592" s="1" t="str">
        <f>HYPERLINK("https://strategicplanning.horsham.gov.uk/Regulation_19_Local_Plan/showUserAnswers?qid=9331459&amp;voteID=1197033", "View Response")</f>
        <v>View Response</v>
      </c>
    </row>
    <row r="1593" spans="1:6" x14ac:dyDescent="0.35">
      <c r="A1593">
        <v>1197083</v>
      </c>
      <c r="B1593" t="s">
        <v>2884</v>
      </c>
      <c r="C1593" t="s">
        <v>4</v>
      </c>
      <c r="D1593" t="s">
        <v>1806</v>
      </c>
      <c r="E1593" s="3" t="s">
        <v>127</v>
      </c>
      <c r="F1593" s="1" t="str">
        <f>HYPERLINK("https://strategicplanning.horsham.gov.uk/Regulation_19_Local_Plan/showUserAnswers?qid=9331459&amp;voteID=1197083", "View Response")</f>
        <v>View Response</v>
      </c>
    </row>
    <row r="1594" spans="1:6" x14ac:dyDescent="0.35">
      <c r="A1594">
        <v>1197124</v>
      </c>
      <c r="B1594" t="s">
        <v>2817</v>
      </c>
      <c r="C1594" t="s">
        <v>1625</v>
      </c>
      <c r="D1594" t="s">
        <v>4</v>
      </c>
      <c r="E1594" s="3" t="s">
        <v>127</v>
      </c>
      <c r="F1594" s="1" t="str">
        <f>HYPERLINK("https://strategicplanning.horsham.gov.uk/Regulation_19_Local_Plan/showUserAnswers?qid=9331459&amp;voteID=1197124", "View Response")</f>
        <v>View Response</v>
      </c>
    </row>
    <row r="1595" spans="1:6" x14ac:dyDescent="0.35">
      <c r="A1595">
        <v>1197186</v>
      </c>
      <c r="B1595" t="s">
        <v>2885</v>
      </c>
      <c r="C1595" t="s">
        <v>1809</v>
      </c>
      <c r="D1595" t="s">
        <v>4</v>
      </c>
      <c r="E1595" s="3" t="s">
        <v>127</v>
      </c>
      <c r="F1595" s="1" t="str">
        <f>HYPERLINK("https://strategicplanning.horsham.gov.uk/Regulation_19_Local_Plan/showUserAnswers?qid=9331459&amp;voteID=1197186", "View Response")</f>
        <v>View Response</v>
      </c>
    </row>
    <row r="1596" spans="1:6" x14ac:dyDescent="0.35">
      <c r="A1596">
        <v>1197217</v>
      </c>
      <c r="B1596" t="s">
        <v>1770</v>
      </c>
      <c r="C1596" t="s">
        <v>4</v>
      </c>
      <c r="D1596" t="s">
        <v>1811</v>
      </c>
      <c r="E1596" s="3" t="s">
        <v>127</v>
      </c>
      <c r="F1596" s="1" t="str">
        <f>HYPERLINK("https://strategicplanning.horsham.gov.uk/Regulation_19_Local_Plan/showUserAnswers?qid=9331459&amp;voteID=1197217", "View Response")</f>
        <v>View Response</v>
      </c>
    </row>
    <row r="1597" spans="1:6" x14ac:dyDescent="0.35">
      <c r="A1597">
        <v>1197234</v>
      </c>
      <c r="B1597" t="s">
        <v>2886</v>
      </c>
      <c r="C1597" t="s">
        <v>1813</v>
      </c>
      <c r="D1597" t="s">
        <v>1717</v>
      </c>
      <c r="E1597" s="3" t="s">
        <v>127</v>
      </c>
      <c r="F1597" s="1" t="str">
        <f>HYPERLINK("https://strategicplanning.horsham.gov.uk/Regulation_19_Local_Plan/showUserAnswers?qid=9331459&amp;voteID=1197234", "View Response")</f>
        <v>View Response</v>
      </c>
    </row>
    <row r="1598" spans="1:6" x14ac:dyDescent="0.35">
      <c r="A1598">
        <v>1197239</v>
      </c>
      <c r="B1598" t="s">
        <v>2887</v>
      </c>
      <c r="C1598" t="s">
        <v>1815</v>
      </c>
      <c r="D1598" t="s">
        <v>4</v>
      </c>
      <c r="E1598" s="3" t="s">
        <v>4</v>
      </c>
      <c r="F1598" s="1" t="str">
        <f>HYPERLINK("https://strategicplanning.horsham.gov.uk/Regulation_19_Local_Plan/showUserAnswers?qid=9331459&amp;voteID=1197239", "View Response")</f>
        <v>View Response</v>
      </c>
    </row>
    <row r="1599" spans="1:6" x14ac:dyDescent="0.35">
      <c r="A1599">
        <v>1197246</v>
      </c>
      <c r="B1599" t="s">
        <v>2887</v>
      </c>
      <c r="C1599" t="s">
        <v>1815</v>
      </c>
      <c r="D1599" t="s">
        <v>4</v>
      </c>
      <c r="E1599" s="3" t="s">
        <v>4</v>
      </c>
      <c r="F1599" s="1" t="str">
        <f>HYPERLINK("https://strategicplanning.horsham.gov.uk/Regulation_19_Local_Plan/showUserAnswers?qid=9331459&amp;voteID=1197246", "View Response")</f>
        <v>View Response</v>
      </c>
    </row>
    <row r="1600" spans="1:6" x14ac:dyDescent="0.35">
      <c r="A1600">
        <v>1197258</v>
      </c>
      <c r="B1600" t="s">
        <v>2887</v>
      </c>
      <c r="C1600" t="s">
        <v>1815</v>
      </c>
      <c r="D1600" t="s">
        <v>4</v>
      </c>
      <c r="E1600" s="3" t="s">
        <v>4</v>
      </c>
      <c r="F1600" s="1" t="str">
        <f>HYPERLINK("https://strategicplanning.horsham.gov.uk/Regulation_19_Local_Plan/showUserAnswers?qid=9331459&amp;voteID=1197258", "View Response")</f>
        <v>View Response</v>
      </c>
    </row>
    <row r="1601" spans="1:6" x14ac:dyDescent="0.35">
      <c r="A1601">
        <v>1197264</v>
      </c>
      <c r="B1601" t="s">
        <v>2887</v>
      </c>
      <c r="C1601" t="s">
        <v>1815</v>
      </c>
      <c r="D1601" t="s">
        <v>4</v>
      </c>
      <c r="E1601" s="3" t="s">
        <v>4</v>
      </c>
      <c r="F1601" s="1" t="str">
        <f>HYPERLINK("https://strategicplanning.horsham.gov.uk/Regulation_19_Local_Plan/showUserAnswers?qid=9331459&amp;voteID=1197264", "View Response")</f>
        <v>View Response</v>
      </c>
    </row>
    <row r="1602" spans="1:6" x14ac:dyDescent="0.35">
      <c r="A1602">
        <v>1197269</v>
      </c>
      <c r="B1602" t="s">
        <v>2887</v>
      </c>
      <c r="C1602" t="s">
        <v>1815</v>
      </c>
      <c r="D1602" t="s">
        <v>4</v>
      </c>
      <c r="E1602" s="3" t="s">
        <v>4</v>
      </c>
      <c r="F1602" s="1" t="str">
        <f>HYPERLINK("https://strategicplanning.horsham.gov.uk/Regulation_19_Local_Plan/showUserAnswers?qid=9331459&amp;voteID=1197269", "View Response")</f>
        <v>View Response</v>
      </c>
    </row>
    <row r="1603" spans="1:6" x14ac:dyDescent="0.35">
      <c r="A1603">
        <v>1197274</v>
      </c>
      <c r="B1603" t="s">
        <v>2887</v>
      </c>
      <c r="C1603" t="s">
        <v>1815</v>
      </c>
      <c r="D1603" t="s">
        <v>4</v>
      </c>
      <c r="E1603" s="3" t="s">
        <v>4</v>
      </c>
      <c r="F1603" s="1" t="str">
        <f>HYPERLINK("https://strategicplanning.horsham.gov.uk/Regulation_19_Local_Plan/showUserAnswers?qid=9331459&amp;voteID=1197274", "View Response")</f>
        <v>View Response</v>
      </c>
    </row>
    <row r="1604" spans="1:6" x14ac:dyDescent="0.35">
      <c r="A1604">
        <v>1198010</v>
      </c>
      <c r="B1604" t="s">
        <v>2887</v>
      </c>
      <c r="C1604" t="s">
        <v>1815</v>
      </c>
      <c r="D1604" t="s">
        <v>4</v>
      </c>
      <c r="E1604" s="3" t="s">
        <v>4</v>
      </c>
      <c r="F1604" s="1" t="str">
        <f>HYPERLINK("https://strategicplanning.horsham.gov.uk/Regulation_19_Local_Plan/showUserAnswers?qid=9331459&amp;voteID=1198010", "View Response")</f>
        <v>View Response</v>
      </c>
    </row>
    <row r="1605" spans="1:6" x14ac:dyDescent="0.35">
      <c r="A1605">
        <v>1198037</v>
      </c>
      <c r="B1605" t="s">
        <v>2873</v>
      </c>
      <c r="C1605" t="s">
        <v>4</v>
      </c>
      <c r="D1605" t="s">
        <v>1784</v>
      </c>
      <c r="E1605" s="3" t="s">
        <v>127</v>
      </c>
      <c r="F1605" s="1" t="str">
        <f>HYPERLINK("https://strategicplanning.horsham.gov.uk/Regulation_19_Local_Plan/showUserAnswers?qid=9331459&amp;voteID=1198037", "View Response")</f>
        <v>View Response</v>
      </c>
    </row>
    <row r="1606" spans="1:6" x14ac:dyDescent="0.35">
      <c r="A1606">
        <v>1198062</v>
      </c>
      <c r="B1606" t="s">
        <v>2888</v>
      </c>
      <c r="C1606" t="s">
        <v>4</v>
      </c>
      <c r="D1606" t="s">
        <v>1824</v>
      </c>
      <c r="E1606" s="3" t="s">
        <v>4</v>
      </c>
      <c r="F1606" s="1" t="str">
        <f>HYPERLINK("https://strategicplanning.horsham.gov.uk/Regulation_19_Local_Plan/showUserAnswers?qid=9331459&amp;voteID=1198062", "View Response")</f>
        <v>View Response</v>
      </c>
    </row>
    <row r="1607" spans="1:6" x14ac:dyDescent="0.35">
      <c r="A1607">
        <v>1198075</v>
      </c>
      <c r="B1607" t="s">
        <v>2832</v>
      </c>
      <c r="C1607" t="s">
        <v>4</v>
      </c>
      <c r="D1607" t="s">
        <v>1826</v>
      </c>
      <c r="E1607" s="3" t="s">
        <v>127</v>
      </c>
      <c r="F1607" s="1" t="str">
        <f>HYPERLINK("https://strategicplanning.horsham.gov.uk/Regulation_19_Local_Plan/showUserAnswers?qid=9331459&amp;voteID=1198075", "View Response")</f>
        <v>View Response</v>
      </c>
    </row>
    <row r="1608" spans="1:6" x14ac:dyDescent="0.35">
      <c r="A1608">
        <v>1198095</v>
      </c>
      <c r="B1608" t="s">
        <v>2873</v>
      </c>
      <c r="C1608" t="s">
        <v>4</v>
      </c>
      <c r="D1608" t="s">
        <v>1784</v>
      </c>
      <c r="E1608" s="3" t="s">
        <v>127</v>
      </c>
      <c r="F1608" s="1" t="str">
        <f>HYPERLINK("https://strategicplanning.horsham.gov.uk/Regulation_19_Local_Plan/showUserAnswers?qid=9331459&amp;voteID=1198095", "View Response")</f>
        <v>View Response</v>
      </c>
    </row>
    <row r="1609" spans="1:6" x14ac:dyDescent="0.35">
      <c r="A1609">
        <v>1198099</v>
      </c>
      <c r="B1609" t="s">
        <v>2619</v>
      </c>
      <c r="C1609" t="s">
        <v>1281</v>
      </c>
      <c r="D1609" t="s">
        <v>4</v>
      </c>
      <c r="E1609" s="3" t="s">
        <v>4</v>
      </c>
      <c r="F1609" s="1" t="str">
        <f>HYPERLINK("https://strategicplanning.horsham.gov.uk/Regulation_19_Local_Plan/showUserAnswers?qid=9331459&amp;voteID=1198099", "View Response")</f>
        <v>View Response</v>
      </c>
    </row>
    <row r="1610" spans="1:6" x14ac:dyDescent="0.35">
      <c r="A1610">
        <v>1198110</v>
      </c>
      <c r="B1610" t="s">
        <v>2889</v>
      </c>
      <c r="C1610" t="s">
        <v>1830</v>
      </c>
      <c r="D1610" t="s">
        <v>1831</v>
      </c>
      <c r="E1610" s="3" t="s">
        <v>127</v>
      </c>
      <c r="F1610" s="5" t="str">
        <f>HYPERLINK("https://strategicplanning.horsham.gov.uk/Regulation_19_Local_Plan/showUserAnswers?qid=9331459&amp;voteID=1198110", "View Response")</f>
        <v>View Response</v>
      </c>
    </row>
    <row r="1611" spans="1:6" x14ac:dyDescent="0.35">
      <c r="A1611">
        <v>1198125</v>
      </c>
      <c r="B1611" t="s">
        <v>2616</v>
      </c>
      <c r="C1611" t="s">
        <v>1274</v>
      </c>
      <c r="D1611" t="s">
        <v>1275</v>
      </c>
      <c r="E1611" s="3" t="s">
        <v>127</v>
      </c>
      <c r="F1611" s="1" t="str">
        <f>HYPERLINK("https://strategicplanning.horsham.gov.uk/Regulation_19_Local_Plan/showUserAnswers?qid=9331459&amp;voteID=1198125", "View Response")</f>
        <v>View Response</v>
      </c>
    </row>
    <row r="1612" spans="1:6" x14ac:dyDescent="0.35">
      <c r="A1612">
        <v>1198133</v>
      </c>
      <c r="B1612" t="s">
        <v>2890</v>
      </c>
      <c r="C1612" t="s">
        <v>4</v>
      </c>
      <c r="D1612" t="s">
        <v>1787</v>
      </c>
      <c r="E1612" s="3" t="s">
        <v>4</v>
      </c>
      <c r="F1612" s="1" t="str">
        <f>HYPERLINK("https://strategicplanning.horsham.gov.uk/Regulation_19_Local_Plan/showUserAnswers?qid=9331459&amp;voteID=1198133", "View Response")</f>
        <v>View Response</v>
      </c>
    </row>
    <row r="1613" spans="1:6" x14ac:dyDescent="0.35">
      <c r="A1613">
        <v>1198152</v>
      </c>
      <c r="B1613" t="s">
        <v>2891</v>
      </c>
      <c r="C1613" t="s">
        <v>1835</v>
      </c>
      <c r="D1613" t="s">
        <v>1836</v>
      </c>
      <c r="E1613" s="3" t="s">
        <v>4</v>
      </c>
      <c r="F1613" s="1" t="str">
        <f>HYPERLINK("https://strategicplanning.horsham.gov.uk/Regulation_19_Local_Plan/showUserAnswers?qid=9331459&amp;voteID=1198152", "View Response")</f>
        <v>View Response</v>
      </c>
    </row>
    <row r="1614" spans="1:6" x14ac:dyDescent="0.35">
      <c r="A1614">
        <v>1198209</v>
      </c>
      <c r="B1614" t="s">
        <v>2892</v>
      </c>
      <c r="C1614" t="s">
        <v>1838</v>
      </c>
      <c r="D1614" t="s">
        <v>1634</v>
      </c>
      <c r="E1614" s="3" t="s">
        <v>127</v>
      </c>
      <c r="F1614" s="1" t="str">
        <f>HYPERLINK("https://strategicplanning.horsham.gov.uk/Regulation_19_Local_Plan/showUserAnswers?qid=9331459&amp;voteID=1198209", "View Response")</f>
        <v>View Response</v>
      </c>
    </row>
    <row r="1615" spans="1:6" x14ac:dyDescent="0.35">
      <c r="A1615">
        <v>1198312</v>
      </c>
      <c r="B1615" t="s">
        <v>2893</v>
      </c>
      <c r="C1615" t="s">
        <v>1840</v>
      </c>
      <c r="D1615" t="s">
        <v>1841</v>
      </c>
      <c r="E1615" s="3" t="s">
        <v>127</v>
      </c>
      <c r="F1615" s="1" t="str">
        <f>HYPERLINK("https://strategicplanning.horsham.gov.uk/Regulation_19_Local_Plan/showUserAnswers?qid=9331459&amp;voteID=1198312", "View Response")</f>
        <v>View Response</v>
      </c>
    </row>
    <row r="1616" spans="1:6" x14ac:dyDescent="0.35">
      <c r="A1616">
        <v>1198343</v>
      </c>
      <c r="B1616" t="s">
        <v>2894</v>
      </c>
      <c r="C1616" t="s">
        <v>1843</v>
      </c>
      <c r="D1616" t="s">
        <v>4</v>
      </c>
      <c r="E1616" s="3" t="s">
        <v>127</v>
      </c>
      <c r="F1616" s="1" t="str">
        <f>HYPERLINK("https://strategicplanning.horsham.gov.uk/Regulation_19_Local_Plan/showUserAnswers?qid=9331459&amp;voteID=1198343", "View Response")</f>
        <v>View Response</v>
      </c>
    </row>
    <row r="1617" spans="1:6" x14ac:dyDescent="0.35">
      <c r="A1617">
        <v>1198864</v>
      </c>
      <c r="B1617" t="s">
        <v>2895</v>
      </c>
      <c r="C1617" t="s">
        <v>4</v>
      </c>
      <c r="D1617" t="s">
        <v>4</v>
      </c>
      <c r="E1617" s="3" t="s">
        <v>4</v>
      </c>
      <c r="F1617" s="1" t="str">
        <f>HYPERLINK("https://strategicplanning.horsham.gov.uk/Regulation_19_Local_Plan/showUserAnswers?qid=9331459&amp;voteID=1198864", "View Response")</f>
        <v>View Response</v>
      </c>
    </row>
    <row r="1618" spans="1:6" x14ac:dyDescent="0.35">
      <c r="A1618">
        <v>1198895</v>
      </c>
      <c r="B1618" t="s">
        <v>2896</v>
      </c>
      <c r="C1618" t="s">
        <v>4</v>
      </c>
      <c r="D1618" t="s">
        <v>4</v>
      </c>
      <c r="E1618" s="3" t="s">
        <v>4</v>
      </c>
      <c r="F1618" s="1" t="str">
        <f>HYPERLINK("https://strategicplanning.horsham.gov.uk/Regulation_19_Local_Plan/showUserAnswers?qid=9331459&amp;voteID=1198895", "View Response")</f>
        <v>View Response</v>
      </c>
    </row>
    <row r="1619" spans="1:6" x14ac:dyDescent="0.35">
      <c r="A1619">
        <v>1198899</v>
      </c>
      <c r="B1619" t="s">
        <v>2897</v>
      </c>
      <c r="C1619" t="s">
        <v>4</v>
      </c>
      <c r="D1619" t="s">
        <v>4</v>
      </c>
      <c r="E1619" s="3" t="s">
        <v>4</v>
      </c>
      <c r="F1619" s="1" t="str">
        <f>HYPERLINK("https://strategicplanning.horsham.gov.uk/Regulation_19_Local_Plan/showUserAnswers?qid=9331459&amp;voteID=1198899", "View Response")</f>
        <v>View Response</v>
      </c>
    </row>
    <row r="1620" spans="1:6" x14ac:dyDescent="0.35">
      <c r="A1620">
        <v>1198905</v>
      </c>
      <c r="B1620" t="s">
        <v>2898</v>
      </c>
      <c r="C1620" t="s">
        <v>4</v>
      </c>
      <c r="D1620" t="s">
        <v>4</v>
      </c>
      <c r="E1620" s="3" t="s">
        <v>4</v>
      </c>
      <c r="F1620" s="1" t="str">
        <f>HYPERLINK("https://strategicplanning.horsham.gov.uk/Regulation_19_Local_Plan/showUserAnswers?qid=9331459&amp;voteID=1198905", "View Response")</f>
        <v>View Response</v>
      </c>
    </row>
    <row r="1621" spans="1:6" x14ac:dyDescent="0.35">
      <c r="A1621">
        <v>1198968</v>
      </c>
      <c r="B1621" t="s">
        <v>2899</v>
      </c>
      <c r="C1621" t="s">
        <v>1849</v>
      </c>
      <c r="D1621" t="s">
        <v>1850</v>
      </c>
      <c r="E1621" s="3" t="s">
        <v>127</v>
      </c>
      <c r="F1621" s="1" t="str">
        <f>HYPERLINK("https://strategicplanning.horsham.gov.uk/Regulation_19_Local_Plan/showUserAnswers?qid=9331459&amp;voteID=1198968", "View Response")</f>
        <v>View Response</v>
      </c>
    </row>
    <row r="1622" spans="1:6" x14ac:dyDescent="0.35">
      <c r="A1622">
        <v>1199259</v>
      </c>
      <c r="B1622" t="s">
        <v>2900</v>
      </c>
      <c r="C1622" t="s">
        <v>4</v>
      </c>
      <c r="D1622" t="s">
        <v>1852</v>
      </c>
      <c r="E1622" s="3" t="s">
        <v>127</v>
      </c>
      <c r="F1622" s="1" t="str">
        <f>HYPERLINK("https://strategicplanning.horsham.gov.uk/Regulation_19_Local_Plan/showUserAnswers?qid=9331459&amp;voteID=1199259", "View Response")</f>
        <v>View Response</v>
      </c>
    </row>
    <row r="1623" spans="1:6" x14ac:dyDescent="0.35">
      <c r="A1623">
        <v>1207547</v>
      </c>
      <c r="B1623" t="s">
        <v>2901</v>
      </c>
      <c r="C1623" t="s">
        <v>4</v>
      </c>
      <c r="D1623" t="s">
        <v>1852</v>
      </c>
      <c r="E1623" s="3" t="s">
        <v>127</v>
      </c>
      <c r="F1623" s="1" t="str">
        <f>HYPERLINK("https://strategicplanning.horsham.gov.uk/Regulation_19_Local_Plan/showUserAnswers?qid=9331459&amp;voteID=1207547", "View Response")</f>
        <v>View Response</v>
      </c>
    </row>
    <row r="1624" spans="1:6" x14ac:dyDescent="0.35">
      <c r="A1624">
        <v>1207741</v>
      </c>
      <c r="B1624" t="s">
        <v>2902</v>
      </c>
      <c r="C1624" t="s">
        <v>1855</v>
      </c>
      <c r="D1624" t="s">
        <v>1771</v>
      </c>
      <c r="E1624" s="3" t="s">
        <v>127</v>
      </c>
      <c r="F1624" s="1" t="str">
        <f>HYPERLINK("https://strategicplanning.horsham.gov.uk/Regulation_19_Local_Plan/showUserAnswers?qid=9331459&amp;voteID=1207741", "View Response")</f>
        <v>View Response</v>
      </c>
    </row>
    <row r="1625" spans="1:6" x14ac:dyDescent="0.35">
      <c r="A1625">
        <v>1207764</v>
      </c>
      <c r="B1625" t="s">
        <v>1857</v>
      </c>
      <c r="C1625" t="s">
        <v>1857</v>
      </c>
      <c r="D1625" t="s">
        <v>1858</v>
      </c>
      <c r="E1625" s="3" t="s">
        <v>127</v>
      </c>
      <c r="F1625" s="1" t="str">
        <f>HYPERLINK("https://strategicplanning.horsham.gov.uk/Regulation_19_Local_Plan/showUserAnswers?qid=9331459&amp;voteID=1207764", "View Response")</f>
        <v>View Response</v>
      </c>
    </row>
    <row r="1626" spans="1:6" x14ac:dyDescent="0.35">
      <c r="A1626">
        <v>1207820</v>
      </c>
      <c r="B1626" t="s">
        <v>2903</v>
      </c>
      <c r="C1626" t="s">
        <v>1860</v>
      </c>
      <c r="D1626" t="s">
        <v>1861</v>
      </c>
      <c r="E1626" s="3" t="s">
        <v>4</v>
      </c>
      <c r="F1626" s="1" t="str">
        <f>HYPERLINK("https://strategicplanning.horsham.gov.uk/Regulation_19_Local_Plan/showUserAnswers?qid=9331459&amp;voteID=1207820", "View Response")</f>
        <v>View Response</v>
      </c>
    </row>
    <row r="1627" spans="1:6" x14ac:dyDescent="0.35">
      <c r="A1627">
        <v>1207902</v>
      </c>
      <c r="B1627" t="s">
        <v>2904</v>
      </c>
      <c r="C1627" t="s">
        <v>4</v>
      </c>
      <c r="D1627" t="s">
        <v>1863</v>
      </c>
      <c r="E1627" s="3" t="s">
        <v>127</v>
      </c>
      <c r="F1627" s="1" t="str">
        <f>HYPERLINK("https://strategicplanning.horsham.gov.uk/Regulation_19_Local_Plan/showUserAnswers?qid=9331459&amp;voteID=1207902", "View Response")</f>
        <v>View Response</v>
      </c>
    </row>
    <row r="1628" spans="1:6" x14ac:dyDescent="0.35">
      <c r="A1628">
        <v>1209748</v>
      </c>
      <c r="B1628" t="s">
        <v>2905</v>
      </c>
      <c r="C1628" t="s">
        <v>4</v>
      </c>
      <c r="D1628" t="s">
        <v>1865</v>
      </c>
      <c r="E1628" s="3" t="s">
        <v>127</v>
      </c>
      <c r="F1628" s="1" t="str">
        <f>HYPERLINK("https://strategicplanning.horsham.gov.uk/Regulation_19_Local_Plan/showUserAnswers?qid=9331459&amp;voteID=1209748", "View Response")</f>
        <v>View Response</v>
      </c>
    </row>
    <row r="1629" spans="1:6" x14ac:dyDescent="0.35">
      <c r="A1629">
        <v>1209773</v>
      </c>
      <c r="B1629" t="s">
        <v>2906</v>
      </c>
      <c r="C1629" t="s">
        <v>1867</v>
      </c>
      <c r="D1629" t="s">
        <v>4</v>
      </c>
      <c r="E1629" s="3" t="s">
        <v>127</v>
      </c>
      <c r="F1629" s="1" t="str">
        <f>HYPERLINK("https://strategicplanning.horsham.gov.uk/Regulation_19_Local_Plan/showUserAnswers?qid=9331459&amp;voteID=1209773", "View Response")</f>
        <v>View Response</v>
      </c>
    </row>
    <row r="1630" spans="1:6" x14ac:dyDescent="0.35">
      <c r="A1630">
        <v>1209812</v>
      </c>
      <c r="B1630" t="s">
        <v>2907</v>
      </c>
      <c r="C1630" t="s">
        <v>4</v>
      </c>
      <c r="D1630" t="s">
        <v>1869</v>
      </c>
      <c r="E1630" s="3" t="s">
        <v>4</v>
      </c>
      <c r="F1630" s="1" t="str">
        <f>HYPERLINK("https://strategicplanning.horsham.gov.uk/Regulation_19_Local_Plan/showUserAnswers?qid=9331459&amp;voteID=1209812", "View Response")</f>
        <v>View Response</v>
      </c>
    </row>
    <row r="1631" spans="1:6" x14ac:dyDescent="0.35">
      <c r="A1631">
        <v>1211267</v>
      </c>
      <c r="B1631" t="s">
        <v>2891</v>
      </c>
      <c r="C1631" t="s">
        <v>1835</v>
      </c>
      <c r="D1631" t="s">
        <v>1861</v>
      </c>
      <c r="E1631" s="3" t="s">
        <v>4</v>
      </c>
      <c r="F1631" s="1" t="str">
        <f>HYPERLINK("https://strategicplanning.horsham.gov.uk/Regulation_19_Local_Plan/showUserAnswers?qid=9331459&amp;voteID=1211267", "View Response")</f>
        <v>View Response</v>
      </c>
    </row>
    <row r="1632" spans="1:6" x14ac:dyDescent="0.35">
      <c r="A1632">
        <v>1211271</v>
      </c>
      <c r="B1632" t="s">
        <v>2908</v>
      </c>
      <c r="C1632" t="s">
        <v>4</v>
      </c>
      <c r="D1632" t="s">
        <v>1872</v>
      </c>
      <c r="E1632" s="3" t="s">
        <v>127</v>
      </c>
      <c r="F1632" s="1" t="str">
        <f>HYPERLINK("https://strategicplanning.horsham.gov.uk/Regulation_19_Local_Plan/showUserAnswers?qid=9331459&amp;voteID=1211271", "View Response")</f>
        <v>View Response</v>
      </c>
    </row>
    <row r="1633" spans="1:6" x14ac:dyDescent="0.35">
      <c r="A1633">
        <v>1211277</v>
      </c>
      <c r="B1633" t="s">
        <v>2909</v>
      </c>
      <c r="C1633" t="s">
        <v>4</v>
      </c>
      <c r="D1633" t="s">
        <v>1872</v>
      </c>
      <c r="E1633" s="3" t="s">
        <v>127</v>
      </c>
      <c r="F1633" s="1" t="str">
        <f>HYPERLINK("https://strategicplanning.horsham.gov.uk/Regulation_19_Local_Plan/showUserAnswers?qid=9331459&amp;voteID=1211277", "View Response")</f>
        <v>View Response</v>
      </c>
    </row>
    <row r="1634" spans="1:6" x14ac:dyDescent="0.35">
      <c r="A1634">
        <v>1211284</v>
      </c>
      <c r="B1634" t="s">
        <v>2900</v>
      </c>
      <c r="C1634" t="s">
        <v>4</v>
      </c>
      <c r="D1634" t="s">
        <v>1852</v>
      </c>
      <c r="E1634" s="3" t="s">
        <v>127</v>
      </c>
      <c r="F1634" s="1" t="str">
        <f>HYPERLINK("https://strategicplanning.horsham.gov.uk/Regulation_19_Local_Plan/showUserAnswers?qid=9331459&amp;voteID=1211284", "View Response")</f>
        <v>View Response</v>
      </c>
    </row>
    <row r="1635" spans="1:6" x14ac:dyDescent="0.35">
      <c r="A1635">
        <v>1211323</v>
      </c>
      <c r="B1635" t="s">
        <v>2910</v>
      </c>
      <c r="C1635" t="s">
        <v>4</v>
      </c>
      <c r="D1635" t="s">
        <v>4</v>
      </c>
      <c r="E1635" s="3" t="s">
        <v>4</v>
      </c>
      <c r="F1635" s="1" t="str">
        <f>HYPERLINK("https://strategicplanning.horsham.gov.uk/Regulation_19_Local_Plan/showUserAnswers?qid=9331459&amp;voteID=1211323", "View Response")</f>
        <v>View Response</v>
      </c>
    </row>
    <row r="1636" spans="1:6" x14ac:dyDescent="0.35">
      <c r="A1636">
        <v>1211480</v>
      </c>
      <c r="B1636" t="s">
        <v>2904</v>
      </c>
      <c r="C1636" t="s">
        <v>4</v>
      </c>
      <c r="D1636" t="s">
        <v>1863</v>
      </c>
      <c r="E1636" s="3" t="s">
        <v>127</v>
      </c>
      <c r="F1636" s="1" t="str">
        <f>HYPERLINK("https://strategicplanning.horsham.gov.uk/Regulation_19_Local_Plan/showUserAnswers?qid=9331459&amp;voteID=1211480", "View Response")</f>
        <v>View Response</v>
      </c>
    </row>
    <row r="1637" spans="1:6" x14ac:dyDescent="0.35">
      <c r="A1637">
        <v>1211486</v>
      </c>
      <c r="B1637" t="s">
        <v>2904</v>
      </c>
      <c r="C1637" t="s">
        <v>4</v>
      </c>
      <c r="D1637" t="s">
        <v>1863</v>
      </c>
      <c r="E1637" s="3" t="s">
        <v>127</v>
      </c>
      <c r="F1637" s="1" t="str">
        <f>HYPERLINK("https://strategicplanning.horsham.gov.uk/Regulation_19_Local_Plan/showUserAnswers?qid=9331459&amp;voteID=1211486", "View Response")</f>
        <v>View Response</v>
      </c>
    </row>
    <row r="1638" spans="1:6" x14ac:dyDescent="0.35">
      <c r="A1638">
        <v>1216944</v>
      </c>
      <c r="B1638" t="s">
        <v>2911</v>
      </c>
      <c r="C1638" t="s">
        <v>1879</v>
      </c>
      <c r="D1638" t="s">
        <v>4</v>
      </c>
      <c r="E1638" s="3" t="s">
        <v>4</v>
      </c>
      <c r="F1638" s="5" t="str">
        <f>HYPERLINK("https://strategicplanning.horsham.gov.uk/Regulation_19_Local_Plan/showUserAnswers?qid=9331459&amp;voteID=1216944", "View Response")</f>
        <v>View Response</v>
      </c>
    </row>
    <row r="1639" spans="1:6" x14ac:dyDescent="0.35">
      <c r="A1639">
        <v>1309494</v>
      </c>
      <c r="B1639" t="s">
        <v>3032</v>
      </c>
      <c r="C1639" t="s">
        <v>1707</v>
      </c>
      <c r="D1639" t="s">
        <v>3033</v>
      </c>
      <c r="E1639" s="3" t="s">
        <v>127</v>
      </c>
      <c r="F1639" s="5" t="str">
        <f>HYPERLINK("https://strategicplanning.horsham.gov.uk/Regulation_19_Local_Plan/showUserAnswers?qid=9331459&amp;voteid=1309494", "View Response")</f>
        <v>View Response</v>
      </c>
    </row>
    <row r="1640" spans="1:6" x14ac:dyDescent="0.35">
      <c r="A1640">
        <v>1309513</v>
      </c>
      <c r="B1640" t="s">
        <v>3032</v>
      </c>
      <c r="C1640" t="s">
        <v>1707</v>
      </c>
      <c r="D1640" t="s">
        <v>3033</v>
      </c>
      <c r="E1640" s="3" t="s">
        <v>127</v>
      </c>
      <c r="F1640" s="5" t="str">
        <f>HYPERLINK("https://strategicplanning.horsham.gov.uk/Regulation_19_Local_Plan/showUserAnswers?qid=9331459&amp;voteid=1309513", "View Response")</f>
        <v>View Response</v>
      </c>
    </row>
    <row r="1641" spans="1:6" x14ac:dyDescent="0.35">
      <c r="A1641">
        <v>1315574</v>
      </c>
      <c r="B1641" t="s">
        <v>3036</v>
      </c>
      <c r="F1641" s="5" t="str">
        <f>HYPERLINK("https://strategicplanning.horsham.gov.uk/Regulation_19_Local_Plan/showUserAnswers?qid=9331459&amp;voteid=1315574", "View Response")</f>
        <v>View Response</v>
      </c>
    </row>
  </sheetData>
  <sheetProtection algorithmName="SHA-512" hashValue="IH9EthspznuNBQs4yNDVV9+TVztqB3zIamUcbA3REmp0gMg84+u8DcCQ8VbloIiNPFtKo6yYH+idV3hRBagDxw==" saltValue="6hXmYaJ7skOeHjOCYlCdTg==" spinCount="100000" sheet="1" objects="1" scenarios="1" autoFilter="0"/>
  <autoFilter ref="A1:F1638" xr:uid="{41648C3D-57CB-4ED6-ACC0-32DD23214894}">
    <sortState xmlns:xlrd2="http://schemas.microsoft.com/office/spreadsheetml/2017/richdata2" ref="A2:F1638">
      <sortCondition ref="A1:A1636"/>
    </sortState>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010ED-4D24-4367-B22E-68C050A414D7}">
  <sheetPr>
    <tabColor theme="9" tint="0.59999389629810485"/>
  </sheetPr>
  <dimension ref="A1:N3601"/>
  <sheetViews>
    <sheetView zoomScale="85" zoomScaleNormal="85" workbookViewId="0">
      <pane ySplit="2" topLeftCell="A3" activePane="bottomLeft" state="frozen"/>
      <selection pane="bottomLeft" activeCell="A3" sqref="A3"/>
    </sheetView>
  </sheetViews>
  <sheetFormatPr defaultColWidth="19.1796875" defaultRowHeight="14.5" x14ac:dyDescent="0.35"/>
  <cols>
    <col min="1" max="1" width="13.54296875" bestFit="1" customWidth="1"/>
    <col min="2" max="4" width="22.1796875" customWidth="1"/>
    <col min="5" max="5" width="22.1796875" style="4" customWidth="1"/>
    <col min="6" max="6" width="105.54296875" bestFit="1" customWidth="1"/>
    <col min="7" max="7" width="22.1796875" customWidth="1"/>
    <col min="8" max="8" width="12.81640625" bestFit="1" customWidth="1"/>
    <col min="9" max="9" width="20.1796875" bestFit="1" customWidth="1"/>
    <col min="10" max="10" width="34.54296875" bestFit="1" customWidth="1"/>
    <col min="11" max="14" width="29.1796875" customWidth="1"/>
  </cols>
  <sheetData>
    <row r="1" spans="1:14" s="7" customFormat="1" ht="374.5" customHeight="1" x14ac:dyDescent="0.35">
      <c r="E1" s="8"/>
    </row>
    <row r="2" spans="1:14" x14ac:dyDescent="0.35">
      <c r="A2" s="2" t="s">
        <v>0</v>
      </c>
      <c r="B2" s="2" t="s">
        <v>1881</v>
      </c>
      <c r="C2" s="2" t="s">
        <v>1</v>
      </c>
      <c r="D2" s="2" t="s">
        <v>2</v>
      </c>
      <c r="E2" s="2" t="s">
        <v>2912</v>
      </c>
      <c r="F2" s="6" t="s">
        <v>3028</v>
      </c>
      <c r="G2" s="2" t="s">
        <v>3</v>
      </c>
      <c r="H2" s="2" t="s">
        <v>3015</v>
      </c>
      <c r="I2" s="2" t="s">
        <v>3016</v>
      </c>
      <c r="J2" s="2" t="s">
        <v>3025</v>
      </c>
      <c r="K2" s="2" t="s">
        <v>3017</v>
      </c>
      <c r="L2" s="2" t="s">
        <v>3026</v>
      </c>
      <c r="M2" s="2" t="s">
        <v>3027</v>
      </c>
      <c r="N2" s="2" t="s">
        <v>3018</v>
      </c>
    </row>
    <row r="3" spans="1:14" x14ac:dyDescent="0.35">
      <c r="A3">
        <v>1183548</v>
      </c>
      <c r="B3" t="s">
        <v>1882</v>
      </c>
      <c r="C3" t="s">
        <v>4</v>
      </c>
      <c r="D3" t="s">
        <v>4</v>
      </c>
      <c r="E3" s="3" t="s">
        <v>127</v>
      </c>
      <c r="F3" t="s">
        <v>5</v>
      </c>
      <c r="G3" s="5" t="str">
        <f t="shared" ref="G3:G66" si="0">HYPERLINK(F3,"View Response")</f>
        <v>View Response</v>
      </c>
      <c r="H3" t="s">
        <v>3020</v>
      </c>
      <c r="I3" t="s">
        <v>3023</v>
      </c>
      <c r="J3" t="s">
        <v>3022</v>
      </c>
      <c r="M3" t="s">
        <v>2913</v>
      </c>
    </row>
    <row r="4" spans="1:14" x14ac:dyDescent="0.35">
      <c r="A4">
        <v>1183548</v>
      </c>
      <c r="B4" t="s">
        <v>1882</v>
      </c>
      <c r="C4" t="s">
        <v>4</v>
      </c>
      <c r="D4" t="s">
        <v>4</v>
      </c>
      <c r="E4" s="3" t="s">
        <v>127</v>
      </c>
      <c r="F4" t="s">
        <v>5</v>
      </c>
      <c r="G4" s="5" t="str">
        <f t="shared" si="0"/>
        <v>View Response</v>
      </c>
      <c r="H4" t="s">
        <v>3020</v>
      </c>
      <c r="I4" t="s">
        <v>3023</v>
      </c>
      <c r="J4" t="s">
        <v>3022</v>
      </c>
      <c r="M4" t="s">
        <v>2914</v>
      </c>
    </row>
    <row r="5" spans="1:14" x14ac:dyDescent="0.35">
      <c r="A5">
        <v>1183555</v>
      </c>
      <c r="B5" t="s">
        <v>1883</v>
      </c>
      <c r="C5" t="s">
        <v>6</v>
      </c>
      <c r="D5" t="s">
        <v>4</v>
      </c>
      <c r="E5" s="3" t="s">
        <v>127</v>
      </c>
      <c r="F5" t="s">
        <v>7</v>
      </c>
      <c r="G5" s="5" t="str">
        <f t="shared" si="0"/>
        <v>View Response</v>
      </c>
      <c r="H5" t="s">
        <v>3020</v>
      </c>
      <c r="I5" t="s">
        <v>3023</v>
      </c>
      <c r="J5" t="s">
        <v>3021</v>
      </c>
      <c r="L5" t="s">
        <v>2915</v>
      </c>
    </row>
    <row r="6" spans="1:14" x14ac:dyDescent="0.35">
      <c r="A6">
        <v>1183930</v>
      </c>
      <c r="B6" t="s">
        <v>1884</v>
      </c>
      <c r="C6" t="s">
        <v>4</v>
      </c>
      <c r="D6" t="s">
        <v>4</v>
      </c>
      <c r="E6" s="3" t="s">
        <v>4</v>
      </c>
      <c r="F6" t="s">
        <v>8</v>
      </c>
      <c r="G6" s="5" t="str">
        <f t="shared" si="0"/>
        <v>View Response</v>
      </c>
      <c r="H6" t="s">
        <v>3020</v>
      </c>
      <c r="I6" t="s">
        <v>3029</v>
      </c>
      <c r="J6" t="s">
        <v>3029</v>
      </c>
      <c r="M6" t="s">
        <v>2916</v>
      </c>
    </row>
    <row r="7" spans="1:14" x14ac:dyDescent="0.35">
      <c r="A7">
        <v>1183954</v>
      </c>
      <c r="B7" t="s">
        <v>1885</v>
      </c>
      <c r="C7" t="s">
        <v>4</v>
      </c>
      <c r="D7" t="s">
        <v>4</v>
      </c>
      <c r="E7" s="3" t="s">
        <v>4</v>
      </c>
      <c r="F7" t="s">
        <v>9</v>
      </c>
      <c r="G7" s="5" t="str">
        <f t="shared" si="0"/>
        <v>View Response</v>
      </c>
      <c r="H7" t="s">
        <v>3020</v>
      </c>
      <c r="I7" t="s">
        <v>3029</v>
      </c>
      <c r="J7" t="s">
        <v>3029</v>
      </c>
      <c r="M7" t="s">
        <v>2917</v>
      </c>
    </row>
    <row r="8" spans="1:14" x14ac:dyDescent="0.35">
      <c r="A8">
        <v>1184340</v>
      </c>
      <c r="B8" t="s">
        <v>1886</v>
      </c>
      <c r="C8" t="s">
        <v>10</v>
      </c>
      <c r="D8" t="s">
        <v>4</v>
      </c>
      <c r="E8" s="3" t="s">
        <v>4</v>
      </c>
      <c r="F8" t="s">
        <v>11</v>
      </c>
      <c r="G8" s="5" t="str">
        <f t="shared" si="0"/>
        <v>View Response</v>
      </c>
      <c r="H8" t="s">
        <v>3029</v>
      </c>
      <c r="I8" t="s">
        <v>3023</v>
      </c>
      <c r="J8" t="s">
        <v>3029</v>
      </c>
      <c r="M8" t="s">
        <v>2918</v>
      </c>
    </row>
    <row r="9" spans="1:14" x14ac:dyDescent="0.35">
      <c r="A9">
        <v>1184340</v>
      </c>
      <c r="B9" t="s">
        <v>1886</v>
      </c>
      <c r="C9" t="s">
        <v>10</v>
      </c>
      <c r="D9" t="s">
        <v>4</v>
      </c>
      <c r="E9" s="3" t="s">
        <v>4</v>
      </c>
      <c r="F9" t="s">
        <v>11</v>
      </c>
      <c r="G9" s="5" t="str">
        <f t="shared" si="0"/>
        <v>View Response</v>
      </c>
      <c r="H9" t="s">
        <v>3029</v>
      </c>
      <c r="I9" t="s">
        <v>3023</v>
      </c>
      <c r="J9" t="s">
        <v>3029</v>
      </c>
      <c r="M9" t="s">
        <v>2919</v>
      </c>
    </row>
    <row r="10" spans="1:14" x14ac:dyDescent="0.35">
      <c r="A10">
        <v>1184340</v>
      </c>
      <c r="B10" t="s">
        <v>1886</v>
      </c>
      <c r="C10" t="s">
        <v>10</v>
      </c>
      <c r="D10" t="s">
        <v>4</v>
      </c>
      <c r="E10" s="3" t="s">
        <v>4</v>
      </c>
      <c r="F10" t="s">
        <v>11</v>
      </c>
      <c r="G10" s="5" t="str">
        <f t="shared" si="0"/>
        <v>View Response</v>
      </c>
      <c r="H10" t="s">
        <v>3029</v>
      </c>
      <c r="I10" t="s">
        <v>3023</v>
      </c>
      <c r="J10" t="s">
        <v>3029</v>
      </c>
      <c r="M10" t="s">
        <v>2920</v>
      </c>
    </row>
    <row r="11" spans="1:14" x14ac:dyDescent="0.35">
      <c r="A11">
        <v>1184340</v>
      </c>
      <c r="B11" t="s">
        <v>1886</v>
      </c>
      <c r="C11" t="s">
        <v>10</v>
      </c>
      <c r="D11" t="s">
        <v>4</v>
      </c>
      <c r="E11" s="3" t="s">
        <v>4</v>
      </c>
      <c r="F11" t="s">
        <v>11</v>
      </c>
      <c r="G11" s="5" t="str">
        <f t="shared" si="0"/>
        <v>View Response</v>
      </c>
      <c r="H11" t="s">
        <v>3029</v>
      </c>
      <c r="I11" t="s">
        <v>3023</v>
      </c>
      <c r="J11" t="s">
        <v>3029</v>
      </c>
      <c r="M11" t="s">
        <v>2921</v>
      </c>
    </row>
    <row r="12" spans="1:14" x14ac:dyDescent="0.35">
      <c r="A12">
        <v>1184348</v>
      </c>
      <c r="B12" t="s">
        <v>1887</v>
      </c>
      <c r="C12" t="s">
        <v>4</v>
      </c>
      <c r="D12" t="s">
        <v>4</v>
      </c>
      <c r="E12" s="3" t="s">
        <v>4</v>
      </c>
      <c r="F12" t="s">
        <v>12</v>
      </c>
      <c r="G12" s="5" t="str">
        <f t="shared" si="0"/>
        <v>View Response</v>
      </c>
      <c r="H12" t="s">
        <v>3020</v>
      </c>
      <c r="I12" t="s">
        <v>3029</v>
      </c>
      <c r="J12" t="s">
        <v>3021</v>
      </c>
      <c r="N12" t="s">
        <v>338</v>
      </c>
    </row>
    <row r="13" spans="1:14" x14ac:dyDescent="0.35">
      <c r="A13">
        <v>1184348</v>
      </c>
      <c r="B13" t="s">
        <v>1887</v>
      </c>
      <c r="C13" t="s">
        <v>4</v>
      </c>
      <c r="D13" t="s">
        <v>4</v>
      </c>
      <c r="E13" s="3" t="s">
        <v>4</v>
      </c>
      <c r="F13" t="s">
        <v>12</v>
      </c>
      <c r="G13" s="5" t="str">
        <f t="shared" si="0"/>
        <v>View Response</v>
      </c>
      <c r="H13" t="s">
        <v>3020</v>
      </c>
      <c r="I13" t="s">
        <v>3029</v>
      </c>
      <c r="J13" t="s">
        <v>3021</v>
      </c>
      <c r="M13" t="s">
        <v>2922</v>
      </c>
    </row>
    <row r="14" spans="1:14" x14ac:dyDescent="0.35">
      <c r="A14">
        <v>1184455</v>
      </c>
      <c r="B14" t="s">
        <v>1888</v>
      </c>
      <c r="C14" t="s">
        <v>4</v>
      </c>
      <c r="D14" t="s">
        <v>4</v>
      </c>
      <c r="E14" s="3" t="s">
        <v>4</v>
      </c>
      <c r="F14" t="s">
        <v>13</v>
      </c>
      <c r="G14" s="5" t="str">
        <f t="shared" si="0"/>
        <v>View Response</v>
      </c>
      <c r="H14" t="s">
        <v>3020</v>
      </c>
      <c r="I14" t="s">
        <v>3029</v>
      </c>
      <c r="J14" t="s">
        <v>3029</v>
      </c>
      <c r="M14" t="s">
        <v>2923</v>
      </c>
    </row>
    <row r="15" spans="1:14" x14ac:dyDescent="0.35">
      <c r="A15">
        <v>1184455</v>
      </c>
      <c r="B15" t="s">
        <v>1888</v>
      </c>
      <c r="C15" t="s">
        <v>4</v>
      </c>
      <c r="D15" t="s">
        <v>4</v>
      </c>
      <c r="E15" s="3" t="s">
        <v>4</v>
      </c>
      <c r="F15" t="s">
        <v>13</v>
      </c>
      <c r="G15" s="5" t="str">
        <f t="shared" si="0"/>
        <v>View Response</v>
      </c>
      <c r="H15" t="s">
        <v>3020</v>
      </c>
      <c r="I15" t="s">
        <v>3029</v>
      </c>
      <c r="J15" t="s">
        <v>3029</v>
      </c>
      <c r="M15" t="s">
        <v>2924</v>
      </c>
    </row>
    <row r="16" spans="1:14" x14ac:dyDescent="0.35">
      <c r="A16">
        <v>1184462</v>
      </c>
      <c r="B16" t="s">
        <v>1889</v>
      </c>
      <c r="C16" t="s">
        <v>4</v>
      </c>
      <c r="D16" t="s">
        <v>4</v>
      </c>
      <c r="E16" s="3" t="s">
        <v>4</v>
      </c>
      <c r="F16" t="s">
        <v>14</v>
      </c>
      <c r="G16" s="5" t="str">
        <f t="shared" si="0"/>
        <v>View Response</v>
      </c>
      <c r="H16" t="s">
        <v>3020</v>
      </c>
      <c r="I16" t="s">
        <v>3023</v>
      </c>
      <c r="J16" t="s">
        <v>3029</v>
      </c>
      <c r="M16" t="s">
        <v>2923</v>
      </c>
    </row>
    <row r="17" spans="1:13" x14ac:dyDescent="0.35">
      <c r="A17">
        <v>1184462</v>
      </c>
      <c r="B17" t="s">
        <v>1889</v>
      </c>
      <c r="C17" t="s">
        <v>4</v>
      </c>
      <c r="D17" t="s">
        <v>4</v>
      </c>
      <c r="E17" s="3" t="s">
        <v>4</v>
      </c>
      <c r="F17" t="s">
        <v>14</v>
      </c>
      <c r="G17" s="5" t="str">
        <f t="shared" si="0"/>
        <v>View Response</v>
      </c>
      <c r="H17" t="s">
        <v>3020</v>
      </c>
      <c r="I17" t="s">
        <v>3023</v>
      </c>
      <c r="J17" t="s">
        <v>3029</v>
      </c>
      <c r="M17" t="s">
        <v>2924</v>
      </c>
    </row>
    <row r="18" spans="1:13" x14ac:dyDescent="0.35">
      <c r="A18">
        <v>1184957</v>
      </c>
      <c r="B18" t="s">
        <v>1890</v>
      </c>
      <c r="C18" t="s">
        <v>4</v>
      </c>
      <c r="D18" t="s">
        <v>4</v>
      </c>
      <c r="E18" s="3" t="s">
        <v>4</v>
      </c>
      <c r="F18" t="s">
        <v>15</v>
      </c>
      <c r="G18" s="5" t="str">
        <f t="shared" si="0"/>
        <v>View Response</v>
      </c>
      <c r="H18" t="s">
        <v>3020</v>
      </c>
      <c r="I18" t="s">
        <v>3024</v>
      </c>
      <c r="J18" t="s">
        <v>3021</v>
      </c>
      <c r="L18" t="s">
        <v>2925</v>
      </c>
    </row>
    <row r="19" spans="1:13" x14ac:dyDescent="0.35">
      <c r="A19">
        <v>1185183</v>
      </c>
      <c r="B19" t="s">
        <v>1891</v>
      </c>
      <c r="D19" t="s">
        <v>4</v>
      </c>
      <c r="E19" s="3" t="s">
        <v>4</v>
      </c>
      <c r="F19" t="s">
        <v>16</v>
      </c>
      <c r="G19" s="5" t="str">
        <f t="shared" si="0"/>
        <v>View Response</v>
      </c>
      <c r="H19" t="s">
        <v>3029</v>
      </c>
      <c r="I19" t="s">
        <v>3023</v>
      </c>
      <c r="J19" t="s">
        <v>3029</v>
      </c>
      <c r="M19" t="s">
        <v>2923</v>
      </c>
    </row>
    <row r="20" spans="1:13" x14ac:dyDescent="0.35">
      <c r="A20">
        <v>1185183</v>
      </c>
      <c r="B20" t="s">
        <v>1891</v>
      </c>
      <c r="D20" t="s">
        <v>4</v>
      </c>
      <c r="E20" s="3" t="s">
        <v>4</v>
      </c>
      <c r="F20" t="s">
        <v>16</v>
      </c>
      <c r="G20" s="5" t="str">
        <f t="shared" si="0"/>
        <v>View Response</v>
      </c>
      <c r="H20" t="s">
        <v>3029</v>
      </c>
      <c r="I20" t="s">
        <v>3023</v>
      </c>
      <c r="J20" t="s">
        <v>3029</v>
      </c>
      <c r="M20" t="s">
        <v>2924</v>
      </c>
    </row>
    <row r="21" spans="1:13" x14ac:dyDescent="0.35">
      <c r="A21">
        <v>1185237</v>
      </c>
      <c r="B21" t="s">
        <v>1892</v>
      </c>
      <c r="C21" t="s">
        <v>4</v>
      </c>
      <c r="D21" t="s">
        <v>4</v>
      </c>
      <c r="E21" s="3" t="s">
        <v>4</v>
      </c>
      <c r="F21" t="s">
        <v>17</v>
      </c>
      <c r="G21" s="5" t="str">
        <f t="shared" si="0"/>
        <v>View Response</v>
      </c>
      <c r="H21" t="s">
        <v>3020</v>
      </c>
      <c r="I21" t="s">
        <v>3029</v>
      </c>
      <c r="J21" t="s">
        <v>3029</v>
      </c>
      <c r="M21" t="s">
        <v>2936</v>
      </c>
    </row>
    <row r="22" spans="1:13" x14ac:dyDescent="0.35">
      <c r="A22">
        <v>1185237</v>
      </c>
      <c r="B22" t="s">
        <v>1892</v>
      </c>
      <c r="C22" t="s">
        <v>4</v>
      </c>
      <c r="D22" t="s">
        <v>4</v>
      </c>
      <c r="E22" s="3" t="s">
        <v>4</v>
      </c>
      <c r="F22" t="s">
        <v>17</v>
      </c>
      <c r="G22" s="5" t="str">
        <f t="shared" si="0"/>
        <v>View Response</v>
      </c>
      <c r="H22" t="s">
        <v>3020</v>
      </c>
      <c r="I22" t="s">
        <v>3029</v>
      </c>
      <c r="J22" t="s">
        <v>3029</v>
      </c>
      <c r="M22" t="s">
        <v>2935</v>
      </c>
    </row>
    <row r="23" spans="1:13" x14ac:dyDescent="0.35">
      <c r="A23">
        <v>1185250</v>
      </c>
      <c r="B23" t="s">
        <v>1893</v>
      </c>
      <c r="C23" t="s">
        <v>4</v>
      </c>
      <c r="D23" t="s">
        <v>4</v>
      </c>
      <c r="E23" s="3" t="s">
        <v>4</v>
      </c>
      <c r="F23" t="s">
        <v>18</v>
      </c>
      <c r="G23" s="5" t="str">
        <f t="shared" si="0"/>
        <v>View Response</v>
      </c>
      <c r="H23" t="s">
        <v>3020</v>
      </c>
      <c r="I23" t="s">
        <v>3023</v>
      </c>
      <c r="J23" t="s">
        <v>3021</v>
      </c>
      <c r="M23" t="s">
        <v>2917</v>
      </c>
    </row>
    <row r="24" spans="1:13" x14ac:dyDescent="0.35">
      <c r="A24">
        <v>1185292</v>
      </c>
      <c r="B24" t="s">
        <v>1894</v>
      </c>
      <c r="C24" t="s">
        <v>4</v>
      </c>
      <c r="D24" t="s">
        <v>4</v>
      </c>
      <c r="E24" s="3" t="s">
        <v>4</v>
      </c>
      <c r="F24" t="s">
        <v>19</v>
      </c>
      <c r="G24" s="5" t="str">
        <f t="shared" si="0"/>
        <v>View Response</v>
      </c>
      <c r="H24" t="s">
        <v>3020</v>
      </c>
      <c r="I24" t="s">
        <v>3023</v>
      </c>
      <c r="J24" t="s">
        <v>3029</v>
      </c>
      <c r="M24" t="s">
        <v>2923</v>
      </c>
    </row>
    <row r="25" spans="1:13" x14ac:dyDescent="0.35">
      <c r="A25">
        <v>1185292</v>
      </c>
      <c r="B25" t="s">
        <v>1894</v>
      </c>
      <c r="C25" t="s">
        <v>4</v>
      </c>
      <c r="D25" t="s">
        <v>4</v>
      </c>
      <c r="E25" s="3" t="s">
        <v>4</v>
      </c>
      <c r="F25" t="s">
        <v>19</v>
      </c>
      <c r="G25" s="5" t="str">
        <f t="shared" si="0"/>
        <v>View Response</v>
      </c>
      <c r="H25" t="s">
        <v>3020</v>
      </c>
      <c r="I25" t="s">
        <v>3023</v>
      </c>
      <c r="J25" t="s">
        <v>3029</v>
      </c>
      <c r="M25" t="s">
        <v>2924</v>
      </c>
    </row>
    <row r="26" spans="1:13" x14ac:dyDescent="0.35">
      <c r="A26">
        <v>1185328</v>
      </c>
      <c r="B26" t="s">
        <v>1895</v>
      </c>
      <c r="C26" t="s">
        <v>20</v>
      </c>
      <c r="D26" t="s">
        <v>4</v>
      </c>
      <c r="E26" s="3" t="s">
        <v>4</v>
      </c>
      <c r="F26" t="s">
        <v>21</v>
      </c>
      <c r="G26" s="5" t="str">
        <f t="shared" si="0"/>
        <v>View Response</v>
      </c>
      <c r="H26" t="s">
        <v>3020</v>
      </c>
      <c r="I26" t="s">
        <v>3029</v>
      </c>
      <c r="J26" t="s">
        <v>3029</v>
      </c>
      <c r="M26" t="s">
        <v>2926</v>
      </c>
    </row>
    <row r="27" spans="1:13" x14ac:dyDescent="0.35">
      <c r="A27">
        <v>1185328</v>
      </c>
      <c r="B27" t="s">
        <v>1895</v>
      </c>
      <c r="C27" t="s">
        <v>20</v>
      </c>
      <c r="D27" t="s">
        <v>4</v>
      </c>
      <c r="E27" s="3" t="s">
        <v>4</v>
      </c>
      <c r="F27" t="s">
        <v>21</v>
      </c>
      <c r="G27" s="5" t="str">
        <f t="shared" si="0"/>
        <v>View Response</v>
      </c>
      <c r="H27" t="s">
        <v>3020</v>
      </c>
      <c r="I27" t="s">
        <v>3029</v>
      </c>
      <c r="J27" t="s">
        <v>3029</v>
      </c>
      <c r="M27" t="s">
        <v>2927</v>
      </c>
    </row>
    <row r="28" spans="1:13" x14ac:dyDescent="0.35">
      <c r="A28">
        <v>1185407</v>
      </c>
      <c r="B28" t="s">
        <v>1896</v>
      </c>
      <c r="C28" t="s">
        <v>4</v>
      </c>
      <c r="D28" t="s">
        <v>4</v>
      </c>
      <c r="E28" s="3" t="s">
        <v>4</v>
      </c>
      <c r="F28" t="s">
        <v>22</v>
      </c>
      <c r="G28" s="5" t="str">
        <f t="shared" si="0"/>
        <v>View Response</v>
      </c>
      <c r="H28" t="s">
        <v>3020</v>
      </c>
      <c r="I28" t="s">
        <v>3023</v>
      </c>
      <c r="J28" t="s">
        <v>3021</v>
      </c>
      <c r="M28" t="s">
        <v>2917</v>
      </c>
    </row>
    <row r="29" spans="1:13" x14ac:dyDescent="0.35">
      <c r="A29">
        <v>1185420</v>
      </c>
      <c r="B29" t="s">
        <v>1897</v>
      </c>
      <c r="C29" t="s">
        <v>4</v>
      </c>
      <c r="D29" t="s">
        <v>4</v>
      </c>
      <c r="E29" s="3" t="s">
        <v>127</v>
      </c>
      <c r="F29" t="s">
        <v>23</v>
      </c>
      <c r="G29" s="5" t="str">
        <f t="shared" si="0"/>
        <v>View Response</v>
      </c>
      <c r="H29" t="s">
        <v>3020</v>
      </c>
      <c r="I29" t="s">
        <v>3029</v>
      </c>
      <c r="J29" t="s">
        <v>3029</v>
      </c>
      <c r="M29" t="s">
        <v>2928</v>
      </c>
    </row>
    <row r="30" spans="1:13" x14ac:dyDescent="0.35">
      <c r="A30">
        <v>1185420</v>
      </c>
      <c r="B30" t="s">
        <v>1897</v>
      </c>
      <c r="C30" t="s">
        <v>4</v>
      </c>
      <c r="D30" t="s">
        <v>4</v>
      </c>
      <c r="E30" s="3" t="s">
        <v>127</v>
      </c>
      <c r="F30" t="s">
        <v>23</v>
      </c>
      <c r="G30" s="5" t="str">
        <f t="shared" si="0"/>
        <v>View Response</v>
      </c>
      <c r="H30" t="s">
        <v>3020</v>
      </c>
      <c r="I30" t="s">
        <v>3029</v>
      </c>
      <c r="J30" t="s">
        <v>3029</v>
      </c>
      <c r="M30" t="s">
        <v>2929</v>
      </c>
    </row>
    <row r="31" spans="1:13" x14ac:dyDescent="0.35">
      <c r="A31">
        <v>1185425</v>
      </c>
      <c r="B31" t="s">
        <v>1898</v>
      </c>
      <c r="C31" t="s">
        <v>24</v>
      </c>
      <c r="D31" t="s">
        <v>4</v>
      </c>
      <c r="E31" s="3" t="s">
        <v>4</v>
      </c>
      <c r="F31" t="s">
        <v>25</v>
      </c>
      <c r="G31" s="5" t="str">
        <f t="shared" si="0"/>
        <v>View Response</v>
      </c>
      <c r="H31" t="s">
        <v>3019</v>
      </c>
      <c r="I31" t="s">
        <v>3024</v>
      </c>
      <c r="J31" t="s">
        <v>3022</v>
      </c>
      <c r="M31" t="s">
        <v>2913</v>
      </c>
    </row>
    <row r="32" spans="1:13" x14ac:dyDescent="0.35">
      <c r="A32">
        <v>1185425</v>
      </c>
      <c r="B32" t="s">
        <v>1898</v>
      </c>
      <c r="C32" t="s">
        <v>24</v>
      </c>
      <c r="D32" t="s">
        <v>4</v>
      </c>
      <c r="E32" s="3" t="s">
        <v>4</v>
      </c>
      <c r="F32" t="s">
        <v>25</v>
      </c>
      <c r="G32" s="5" t="str">
        <f t="shared" si="0"/>
        <v>View Response</v>
      </c>
      <c r="H32" t="s">
        <v>3019</v>
      </c>
      <c r="I32" t="s">
        <v>3024</v>
      </c>
      <c r="J32" t="s">
        <v>3022</v>
      </c>
      <c r="M32" t="s">
        <v>2914</v>
      </c>
    </row>
    <row r="33" spans="1:14" x14ac:dyDescent="0.35">
      <c r="A33">
        <v>1185444</v>
      </c>
      <c r="B33" t="s">
        <v>26</v>
      </c>
      <c r="D33" t="s">
        <v>4</v>
      </c>
      <c r="E33" s="3" t="s">
        <v>4</v>
      </c>
      <c r="F33" t="s">
        <v>27</v>
      </c>
      <c r="G33" s="5" t="str">
        <f t="shared" si="0"/>
        <v>View Response</v>
      </c>
      <c r="H33" t="s">
        <v>3020</v>
      </c>
      <c r="I33" t="s">
        <v>3029</v>
      </c>
      <c r="J33" t="s">
        <v>3021</v>
      </c>
      <c r="M33" t="s">
        <v>2917</v>
      </c>
    </row>
    <row r="34" spans="1:14" x14ac:dyDescent="0.35">
      <c r="A34">
        <v>1185468</v>
      </c>
      <c r="B34" t="s">
        <v>1899</v>
      </c>
      <c r="D34" t="s">
        <v>4</v>
      </c>
      <c r="E34" s="3" t="s">
        <v>4</v>
      </c>
      <c r="F34" t="s">
        <v>28</v>
      </c>
      <c r="G34" s="5" t="str">
        <f t="shared" si="0"/>
        <v>View Response</v>
      </c>
      <c r="H34" t="s">
        <v>3019</v>
      </c>
      <c r="I34" t="s">
        <v>3029</v>
      </c>
      <c r="J34" t="s">
        <v>3029</v>
      </c>
      <c r="M34" t="s">
        <v>2922</v>
      </c>
    </row>
    <row r="35" spans="1:14" x14ac:dyDescent="0.35">
      <c r="A35">
        <v>1185562</v>
      </c>
      <c r="B35" t="s">
        <v>1900</v>
      </c>
      <c r="D35" t="s">
        <v>4</v>
      </c>
      <c r="E35" s="3" t="s">
        <v>4</v>
      </c>
      <c r="F35" t="s">
        <v>29</v>
      </c>
      <c r="G35" s="5" t="str">
        <f t="shared" si="0"/>
        <v>View Response</v>
      </c>
      <c r="H35" t="s">
        <v>3020</v>
      </c>
      <c r="I35" t="s">
        <v>3029</v>
      </c>
      <c r="J35" t="s">
        <v>3021</v>
      </c>
      <c r="L35" t="s">
        <v>2930</v>
      </c>
    </row>
    <row r="36" spans="1:14" x14ac:dyDescent="0.35">
      <c r="A36">
        <v>1185562</v>
      </c>
      <c r="B36" t="s">
        <v>1900</v>
      </c>
      <c r="D36" t="s">
        <v>4</v>
      </c>
      <c r="E36" s="3" t="s">
        <v>4</v>
      </c>
      <c r="F36" t="s">
        <v>29</v>
      </c>
      <c r="G36" s="5" t="str">
        <f t="shared" si="0"/>
        <v>View Response</v>
      </c>
      <c r="H36" t="s">
        <v>3020</v>
      </c>
      <c r="I36" t="s">
        <v>3029</v>
      </c>
      <c r="J36" t="s">
        <v>3021</v>
      </c>
      <c r="M36" t="s">
        <v>2917</v>
      </c>
    </row>
    <row r="37" spans="1:14" x14ac:dyDescent="0.35">
      <c r="A37">
        <v>1185641</v>
      </c>
      <c r="B37" t="s">
        <v>1901</v>
      </c>
      <c r="D37" t="s">
        <v>4</v>
      </c>
      <c r="E37" s="3" t="s">
        <v>127</v>
      </c>
      <c r="F37" t="s">
        <v>30</v>
      </c>
      <c r="G37" s="5" t="str">
        <f t="shared" si="0"/>
        <v>View Response</v>
      </c>
      <c r="H37" t="s">
        <v>3029</v>
      </c>
      <c r="I37" t="s">
        <v>3023</v>
      </c>
      <c r="J37" t="s">
        <v>3022</v>
      </c>
      <c r="M37" t="s">
        <v>2923</v>
      </c>
    </row>
    <row r="38" spans="1:14" x14ac:dyDescent="0.35">
      <c r="A38">
        <v>1185641</v>
      </c>
      <c r="B38" t="s">
        <v>1901</v>
      </c>
      <c r="D38" t="s">
        <v>4</v>
      </c>
      <c r="E38" s="3" t="s">
        <v>127</v>
      </c>
      <c r="F38" t="s">
        <v>30</v>
      </c>
      <c r="G38" s="5" t="str">
        <f t="shared" si="0"/>
        <v>View Response</v>
      </c>
      <c r="H38" t="s">
        <v>3029</v>
      </c>
      <c r="I38" t="s">
        <v>3023</v>
      </c>
      <c r="J38" t="s">
        <v>3022</v>
      </c>
      <c r="M38" t="s">
        <v>2924</v>
      </c>
    </row>
    <row r="39" spans="1:14" x14ac:dyDescent="0.35">
      <c r="A39">
        <v>1185679</v>
      </c>
      <c r="B39" t="s">
        <v>1902</v>
      </c>
      <c r="C39" t="s">
        <v>31</v>
      </c>
      <c r="D39" t="s">
        <v>4</v>
      </c>
      <c r="E39" s="3" t="s">
        <v>127</v>
      </c>
      <c r="F39" t="s">
        <v>32</v>
      </c>
      <c r="G39" s="5" t="str">
        <f t="shared" si="0"/>
        <v>View Response</v>
      </c>
      <c r="H39" t="s">
        <v>3029</v>
      </c>
      <c r="I39" t="s">
        <v>3023</v>
      </c>
      <c r="J39" t="s">
        <v>3021</v>
      </c>
      <c r="M39" t="s">
        <v>2916</v>
      </c>
    </row>
    <row r="40" spans="1:14" x14ac:dyDescent="0.35">
      <c r="A40">
        <v>1185719</v>
      </c>
      <c r="B40" t="s">
        <v>1903</v>
      </c>
      <c r="C40" t="s">
        <v>4</v>
      </c>
      <c r="D40" t="s">
        <v>4</v>
      </c>
      <c r="E40" s="3" t="s">
        <v>4</v>
      </c>
      <c r="F40" t="s">
        <v>33</v>
      </c>
      <c r="G40" s="5" t="str">
        <f t="shared" si="0"/>
        <v>View Response</v>
      </c>
      <c r="H40" t="s">
        <v>3020</v>
      </c>
      <c r="I40" t="s">
        <v>3023</v>
      </c>
      <c r="J40" t="s">
        <v>3029</v>
      </c>
      <c r="N40" t="s">
        <v>232</v>
      </c>
    </row>
    <row r="41" spans="1:14" x14ac:dyDescent="0.35">
      <c r="A41">
        <v>1185719</v>
      </c>
      <c r="B41" t="s">
        <v>1903</v>
      </c>
      <c r="C41" t="s">
        <v>4</v>
      </c>
      <c r="D41" t="s">
        <v>4</v>
      </c>
      <c r="E41" s="3" t="s">
        <v>4</v>
      </c>
      <c r="F41" t="s">
        <v>33</v>
      </c>
      <c r="G41" s="5" t="str">
        <f t="shared" si="0"/>
        <v>View Response</v>
      </c>
      <c r="H41" t="s">
        <v>3020</v>
      </c>
      <c r="I41" t="s">
        <v>3023</v>
      </c>
      <c r="J41" t="s">
        <v>3029</v>
      </c>
      <c r="M41" t="s">
        <v>2923</v>
      </c>
    </row>
    <row r="42" spans="1:14" x14ac:dyDescent="0.35">
      <c r="A42">
        <v>1185719</v>
      </c>
      <c r="B42" t="s">
        <v>1903</v>
      </c>
      <c r="C42" t="s">
        <v>4</v>
      </c>
      <c r="D42" t="s">
        <v>4</v>
      </c>
      <c r="E42" s="3" t="s">
        <v>4</v>
      </c>
      <c r="F42" t="s">
        <v>33</v>
      </c>
      <c r="G42" s="5" t="str">
        <f t="shared" si="0"/>
        <v>View Response</v>
      </c>
      <c r="H42" t="s">
        <v>3020</v>
      </c>
      <c r="I42" t="s">
        <v>3023</v>
      </c>
      <c r="J42" t="s">
        <v>3029</v>
      </c>
      <c r="M42" t="s">
        <v>2924</v>
      </c>
    </row>
    <row r="43" spans="1:14" x14ac:dyDescent="0.35">
      <c r="A43">
        <v>1185723</v>
      </c>
      <c r="B43" t="s">
        <v>1904</v>
      </c>
      <c r="C43" t="s">
        <v>4</v>
      </c>
      <c r="D43" t="s">
        <v>4</v>
      </c>
      <c r="E43" s="3" t="s">
        <v>4</v>
      </c>
      <c r="F43" t="s">
        <v>34</v>
      </c>
      <c r="G43" s="5" t="str">
        <f t="shared" si="0"/>
        <v>View Response</v>
      </c>
      <c r="H43" t="s">
        <v>3020</v>
      </c>
      <c r="I43" t="s">
        <v>3023</v>
      </c>
      <c r="J43" t="s">
        <v>3029</v>
      </c>
      <c r="M43" t="s">
        <v>2923</v>
      </c>
    </row>
    <row r="44" spans="1:14" x14ac:dyDescent="0.35">
      <c r="A44">
        <v>1185723</v>
      </c>
      <c r="B44" t="s">
        <v>1904</v>
      </c>
      <c r="C44" t="s">
        <v>4</v>
      </c>
      <c r="D44" t="s">
        <v>4</v>
      </c>
      <c r="E44" s="3" t="s">
        <v>4</v>
      </c>
      <c r="F44" t="s">
        <v>34</v>
      </c>
      <c r="G44" s="5" t="str">
        <f t="shared" si="0"/>
        <v>View Response</v>
      </c>
      <c r="H44" t="s">
        <v>3020</v>
      </c>
      <c r="I44" t="s">
        <v>3023</v>
      </c>
      <c r="J44" t="s">
        <v>3029</v>
      </c>
      <c r="M44" t="s">
        <v>2924</v>
      </c>
    </row>
    <row r="45" spans="1:14" x14ac:dyDescent="0.35">
      <c r="A45">
        <v>1185733</v>
      </c>
      <c r="B45" t="s">
        <v>1905</v>
      </c>
      <c r="C45" t="s">
        <v>4</v>
      </c>
      <c r="D45" t="s">
        <v>4</v>
      </c>
      <c r="E45" s="3" t="s">
        <v>4</v>
      </c>
      <c r="F45" t="s">
        <v>35</v>
      </c>
      <c r="G45" s="5" t="str">
        <f t="shared" si="0"/>
        <v>View Response</v>
      </c>
      <c r="H45" t="s">
        <v>3020</v>
      </c>
      <c r="I45" t="s">
        <v>3023</v>
      </c>
      <c r="J45" t="s">
        <v>3029</v>
      </c>
      <c r="M45" t="s">
        <v>2923</v>
      </c>
    </row>
    <row r="46" spans="1:14" x14ac:dyDescent="0.35">
      <c r="A46">
        <v>1185733</v>
      </c>
      <c r="B46" t="s">
        <v>1905</v>
      </c>
      <c r="C46" t="s">
        <v>4</v>
      </c>
      <c r="D46" t="s">
        <v>4</v>
      </c>
      <c r="E46" s="3" t="s">
        <v>4</v>
      </c>
      <c r="F46" t="s">
        <v>35</v>
      </c>
      <c r="G46" s="5" t="str">
        <f t="shared" si="0"/>
        <v>View Response</v>
      </c>
      <c r="H46" t="s">
        <v>3020</v>
      </c>
      <c r="I46" t="s">
        <v>3023</v>
      </c>
      <c r="J46" t="s">
        <v>3029</v>
      </c>
      <c r="M46" t="s">
        <v>2924</v>
      </c>
    </row>
    <row r="47" spans="1:14" x14ac:dyDescent="0.35">
      <c r="A47">
        <v>1185742</v>
      </c>
      <c r="B47" t="s">
        <v>1906</v>
      </c>
      <c r="C47" t="s">
        <v>4</v>
      </c>
      <c r="D47" t="s">
        <v>4</v>
      </c>
      <c r="E47" s="3" t="s">
        <v>4</v>
      </c>
      <c r="F47" t="s">
        <v>36</v>
      </c>
      <c r="G47" s="5" t="str">
        <f t="shared" si="0"/>
        <v>View Response</v>
      </c>
      <c r="H47" t="s">
        <v>3020</v>
      </c>
      <c r="I47" t="s">
        <v>3023</v>
      </c>
      <c r="J47" t="s">
        <v>3029</v>
      </c>
      <c r="M47" t="s">
        <v>2923</v>
      </c>
    </row>
    <row r="48" spans="1:14" x14ac:dyDescent="0.35">
      <c r="A48">
        <v>1185742</v>
      </c>
      <c r="B48" t="s">
        <v>1906</v>
      </c>
      <c r="C48" t="s">
        <v>4</v>
      </c>
      <c r="D48" t="s">
        <v>4</v>
      </c>
      <c r="E48" s="3" t="s">
        <v>4</v>
      </c>
      <c r="F48" t="s">
        <v>36</v>
      </c>
      <c r="G48" s="5" t="str">
        <f t="shared" si="0"/>
        <v>View Response</v>
      </c>
      <c r="H48" t="s">
        <v>3020</v>
      </c>
      <c r="I48" t="s">
        <v>3023</v>
      </c>
      <c r="J48" t="s">
        <v>3029</v>
      </c>
      <c r="M48" t="s">
        <v>2924</v>
      </c>
    </row>
    <row r="49" spans="1:14" x14ac:dyDescent="0.35">
      <c r="A49">
        <v>1185746</v>
      </c>
      <c r="B49" t="s">
        <v>1907</v>
      </c>
      <c r="C49" t="s">
        <v>4</v>
      </c>
      <c r="D49" t="s">
        <v>4</v>
      </c>
      <c r="E49" s="3" t="s">
        <v>4</v>
      </c>
      <c r="F49" t="s">
        <v>37</v>
      </c>
      <c r="G49" s="5" t="str">
        <f t="shared" si="0"/>
        <v>View Response</v>
      </c>
      <c r="H49" t="s">
        <v>3020</v>
      </c>
      <c r="I49" t="s">
        <v>3023</v>
      </c>
      <c r="J49" t="s">
        <v>3029</v>
      </c>
      <c r="M49" t="s">
        <v>2923</v>
      </c>
    </row>
    <row r="50" spans="1:14" x14ac:dyDescent="0.35">
      <c r="A50">
        <v>1185746</v>
      </c>
      <c r="B50" t="s">
        <v>1907</v>
      </c>
      <c r="C50" t="s">
        <v>4</v>
      </c>
      <c r="D50" t="s">
        <v>4</v>
      </c>
      <c r="E50" s="3" t="s">
        <v>4</v>
      </c>
      <c r="F50" t="s">
        <v>37</v>
      </c>
      <c r="G50" s="5" t="str">
        <f t="shared" si="0"/>
        <v>View Response</v>
      </c>
      <c r="H50" t="s">
        <v>3020</v>
      </c>
      <c r="I50" t="s">
        <v>3023</v>
      </c>
      <c r="J50" t="s">
        <v>3029</v>
      </c>
      <c r="M50" t="s">
        <v>2924</v>
      </c>
    </row>
    <row r="51" spans="1:14" x14ac:dyDescent="0.35">
      <c r="A51">
        <v>1185779</v>
      </c>
      <c r="B51" t="s">
        <v>1908</v>
      </c>
      <c r="C51" t="s">
        <v>4</v>
      </c>
      <c r="D51" t="s">
        <v>4</v>
      </c>
      <c r="E51" s="3" t="s">
        <v>4</v>
      </c>
      <c r="F51" t="s">
        <v>38</v>
      </c>
      <c r="G51" s="5" t="str">
        <f t="shared" si="0"/>
        <v>View Response</v>
      </c>
      <c r="H51" t="s">
        <v>3020</v>
      </c>
      <c r="I51" t="s">
        <v>3023</v>
      </c>
      <c r="J51" t="s">
        <v>3029</v>
      </c>
      <c r="N51" t="s">
        <v>232</v>
      </c>
    </row>
    <row r="52" spans="1:14" x14ac:dyDescent="0.35">
      <c r="A52">
        <v>1185779</v>
      </c>
      <c r="B52" t="s">
        <v>1908</v>
      </c>
      <c r="C52" t="s">
        <v>4</v>
      </c>
      <c r="D52" t="s">
        <v>4</v>
      </c>
      <c r="E52" s="3" t="s">
        <v>4</v>
      </c>
      <c r="F52" t="s">
        <v>38</v>
      </c>
      <c r="G52" s="5" t="str">
        <f t="shared" si="0"/>
        <v>View Response</v>
      </c>
      <c r="H52" t="s">
        <v>3020</v>
      </c>
      <c r="I52" t="s">
        <v>3023</v>
      </c>
      <c r="J52" t="s">
        <v>3029</v>
      </c>
      <c r="M52" t="s">
        <v>2923</v>
      </c>
    </row>
    <row r="53" spans="1:14" x14ac:dyDescent="0.35">
      <c r="A53">
        <v>1185779</v>
      </c>
      <c r="B53" t="s">
        <v>1908</v>
      </c>
      <c r="C53" t="s">
        <v>4</v>
      </c>
      <c r="D53" t="s">
        <v>4</v>
      </c>
      <c r="E53" s="3" t="s">
        <v>4</v>
      </c>
      <c r="F53" t="s">
        <v>38</v>
      </c>
      <c r="G53" s="5" t="str">
        <f t="shared" si="0"/>
        <v>View Response</v>
      </c>
      <c r="H53" t="s">
        <v>3020</v>
      </c>
      <c r="I53" t="s">
        <v>3023</v>
      </c>
      <c r="J53" t="s">
        <v>3029</v>
      </c>
      <c r="M53" t="s">
        <v>2924</v>
      </c>
    </row>
    <row r="54" spans="1:14" x14ac:dyDescent="0.35">
      <c r="A54">
        <v>1185798</v>
      </c>
      <c r="B54" t="s">
        <v>1909</v>
      </c>
      <c r="C54" t="s">
        <v>4</v>
      </c>
      <c r="D54" t="s">
        <v>4</v>
      </c>
      <c r="E54" s="3" t="s">
        <v>127</v>
      </c>
      <c r="F54" t="s">
        <v>39</v>
      </c>
      <c r="G54" s="5" t="str">
        <f t="shared" si="0"/>
        <v>View Response</v>
      </c>
      <c r="H54" t="s">
        <v>3020</v>
      </c>
      <c r="I54" t="s">
        <v>3023</v>
      </c>
      <c r="J54" t="s">
        <v>3029</v>
      </c>
      <c r="M54" t="s">
        <v>2923</v>
      </c>
    </row>
    <row r="55" spans="1:14" x14ac:dyDescent="0.35">
      <c r="A55">
        <v>1185798</v>
      </c>
      <c r="B55" t="s">
        <v>1909</v>
      </c>
      <c r="C55" t="s">
        <v>4</v>
      </c>
      <c r="D55" t="s">
        <v>4</v>
      </c>
      <c r="E55" s="3" t="s">
        <v>127</v>
      </c>
      <c r="F55" t="s">
        <v>39</v>
      </c>
      <c r="G55" s="5" t="str">
        <f t="shared" si="0"/>
        <v>View Response</v>
      </c>
      <c r="H55" t="s">
        <v>3020</v>
      </c>
      <c r="I55" t="s">
        <v>3023</v>
      </c>
      <c r="J55" t="s">
        <v>3029</v>
      </c>
      <c r="M55" t="s">
        <v>2924</v>
      </c>
    </row>
    <row r="56" spans="1:14" x14ac:dyDescent="0.35">
      <c r="A56">
        <v>1185803</v>
      </c>
      <c r="B56" t="s">
        <v>1910</v>
      </c>
      <c r="C56" t="s">
        <v>4</v>
      </c>
      <c r="D56" t="s">
        <v>4</v>
      </c>
      <c r="E56" s="3" t="s">
        <v>4</v>
      </c>
      <c r="F56" t="s">
        <v>40</v>
      </c>
      <c r="G56" s="5" t="str">
        <f t="shared" si="0"/>
        <v>View Response</v>
      </c>
      <c r="H56" t="s">
        <v>3020</v>
      </c>
      <c r="I56" t="s">
        <v>3023</v>
      </c>
      <c r="J56" t="s">
        <v>3029</v>
      </c>
      <c r="M56" t="s">
        <v>2923</v>
      </c>
    </row>
    <row r="57" spans="1:14" x14ac:dyDescent="0.35">
      <c r="A57">
        <v>1185803</v>
      </c>
      <c r="B57" t="s">
        <v>1910</v>
      </c>
      <c r="C57" t="s">
        <v>4</v>
      </c>
      <c r="D57" t="s">
        <v>4</v>
      </c>
      <c r="E57" s="3" t="s">
        <v>4</v>
      </c>
      <c r="F57" t="s">
        <v>40</v>
      </c>
      <c r="G57" s="5" t="str">
        <f t="shared" si="0"/>
        <v>View Response</v>
      </c>
      <c r="H57" t="s">
        <v>3020</v>
      </c>
      <c r="I57" t="s">
        <v>3023</v>
      </c>
      <c r="J57" t="s">
        <v>3029</v>
      </c>
      <c r="M57" t="s">
        <v>2924</v>
      </c>
    </row>
    <row r="58" spans="1:14" x14ac:dyDescent="0.35">
      <c r="A58">
        <v>1185804</v>
      </c>
      <c r="B58" t="s">
        <v>1911</v>
      </c>
      <c r="C58" t="s">
        <v>4</v>
      </c>
      <c r="D58" t="s">
        <v>4</v>
      </c>
      <c r="E58" s="3" t="s">
        <v>127</v>
      </c>
      <c r="F58" t="s">
        <v>41</v>
      </c>
      <c r="G58" s="5" t="str">
        <f t="shared" si="0"/>
        <v>View Response</v>
      </c>
      <c r="H58" t="s">
        <v>3020</v>
      </c>
      <c r="I58" t="s">
        <v>3023</v>
      </c>
      <c r="J58" t="s">
        <v>3029</v>
      </c>
      <c r="M58" t="s">
        <v>2923</v>
      </c>
    </row>
    <row r="59" spans="1:14" x14ac:dyDescent="0.35">
      <c r="A59">
        <v>1185804</v>
      </c>
      <c r="B59" t="s">
        <v>1911</v>
      </c>
      <c r="C59" t="s">
        <v>4</v>
      </c>
      <c r="D59" t="s">
        <v>4</v>
      </c>
      <c r="E59" s="3" t="s">
        <v>127</v>
      </c>
      <c r="F59" t="s">
        <v>41</v>
      </c>
      <c r="G59" s="5" t="str">
        <f t="shared" si="0"/>
        <v>View Response</v>
      </c>
      <c r="H59" t="s">
        <v>3020</v>
      </c>
      <c r="I59" t="s">
        <v>3023</v>
      </c>
      <c r="J59" t="s">
        <v>3029</v>
      </c>
      <c r="M59" t="s">
        <v>2924</v>
      </c>
    </row>
    <row r="60" spans="1:14" x14ac:dyDescent="0.35">
      <c r="A60">
        <v>1185890</v>
      </c>
      <c r="B60" t="s">
        <v>1912</v>
      </c>
      <c r="C60" t="s">
        <v>4</v>
      </c>
      <c r="D60" t="s">
        <v>4</v>
      </c>
      <c r="E60" s="3" t="s">
        <v>4</v>
      </c>
      <c r="F60" t="s">
        <v>42</v>
      </c>
      <c r="G60" s="5" t="str">
        <f t="shared" si="0"/>
        <v>View Response</v>
      </c>
      <c r="H60" t="s">
        <v>3020</v>
      </c>
      <c r="I60" t="s">
        <v>3023</v>
      </c>
      <c r="J60" t="s">
        <v>3029</v>
      </c>
      <c r="M60" t="s">
        <v>2923</v>
      </c>
    </row>
    <row r="61" spans="1:14" x14ac:dyDescent="0.35">
      <c r="A61">
        <v>1185890</v>
      </c>
      <c r="B61" t="s">
        <v>1912</v>
      </c>
      <c r="C61" t="s">
        <v>4</v>
      </c>
      <c r="D61" t="s">
        <v>4</v>
      </c>
      <c r="E61" s="3" t="s">
        <v>4</v>
      </c>
      <c r="F61" t="s">
        <v>42</v>
      </c>
      <c r="G61" s="5" t="str">
        <f t="shared" si="0"/>
        <v>View Response</v>
      </c>
      <c r="H61" t="s">
        <v>3020</v>
      </c>
      <c r="I61" t="s">
        <v>3023</v>
      </c>
      <c r="J61" t="s">
        <v>3029</v>
      </c>
      <c r="M61" t="s">
        <v>2924</v>
      </c>
    </row>
    <row r="62" spans="1:14" x14ac:dyDescent="0.35">
      <c r="A62">
        <v>1185973</v>
      </c>
      <c r="B62" t="s">
        <v>1913</v>
      </c>
      <c r="C62" t="s">
        <v>4</v>
      </c>
      <c r="D62" t="s">
        <v>4</v>
      </c>
      <c r="E62" s="3" t="s">
        <v>4</v>
      </c>
      <c r="F62" t="s">
        <v>43</v>
      </c>
      <c r="G62" s="5" t="str">
        <f t="shared" si="0"/>
        <v>View Response</v>
      </c>
      <c r="H62" t="s">
        <v>3020</v>
      </c>
      <c r="I62" t="s">
        <v>3023</v>
      </c>
      <c r="J62" t="s">
        <v>3021</v>
      </c>
      <c r="M62" t="s">
        <v>2931</v>
      </c>
    </row>
    <row r="63" spans="1:14" x14ac:dyDescent="0.35">
      <c r="A63">
        <v>1185973</v>
      </c>
      <c r="B63" t="s">
        <v>1913</v>
      </c>
      <c r="C63" t="s">
        <v>4</v>
      </c>
      <c r="D63" t="s">
        <v>4</v>
      </c>
      <c r="E63" s="3" t="s">
        <v>4</v>
      </c>
      <c r="F63" t="s">
        <v>43</v>
      </c>
      <c r="G63" s="5" t="str">
        <f t="shared" si="0"/>
        <v>View Response</v>
      </c>
      <c r="H63" t="s">
        <v>3020</v>
      </c>
      <c r="I63" t="s">
        <v>3023</v>
      </c>
      <c r="J63" t="s">
        <v>3021</v>
      </c>
      <c r="M63" t="s">
        <v>2932</v>
      </c>
    </row>
    <row r="64" spans="1:14" x14ac:dyDescent="0.35">
      <c r="A64">
        <v>1185985</v>
      </c>
      <c r="B64" t="s">
        <v>1914</v>
      </c>
      <c r="C64" t="s">
        <v>4</v>
      </c>
      <c r="D64" t="s">
        <v>4</v>
      </c>
      <c r="E64" s="3" t="s">
        <v>4</v>
      </c>
      <c r="F64" t="s">
        <v>44</v>
      </c>
      <c r="G64" s="5" t="str">
        <f t="shared" si="0"/>
        <v>View Response</v>
      </c>
      <c r="H64" t="s">
        <v>3020</v>
      </c>
      <c r="I64" t="s">
        <v>3023</v>
      </c>
      <c r="J64" t="s">
        <v>3029</v>
      </c>
      <c r="M64" t="s">
        <v>2923</v>
      </c>
    </row>
    <row r="65" spans="1:14" x14ac:dyDescent="0.35">
      <c r="A65">
        <v>1185985</v>
      </c>
      <c r="B65" t="s">
        <v>1914</v>
      </c>
      <c r="C65" t="s">
        <v>4</v>
      </c>
      <c r="D65" t="s">
        <v>4</v>
      </c>
      <c r="E65" s="3" t="s">
        <v>4</v>
      </c>
      <c r="F65" t="s">
        <v>44</v>
      </c>
      <c r="G65" s="5" t="str">
        <f t="shared" si="0"/>
        <v>View Response</v>
      </c>
      <c r="H65" t="s">
        <v>3020</v>
      </c>
      <c r="I65" t="s">
        <v>3023</v>
      </c>
      <c r="J65" t="s">
        <v>3029</v>
      </c>
      <c r="M65" t="s">
        <v>2924</v>
      </c>
    </row>
    <row r="66" spans="1:14" x14ac:dyDescent="0.35">
      <c r="A66">
        <v>1186034</v>
      </c>
      <c r="B66" t="s">
        <v>1915</v>
      </c>
      <c r="C66" t="s">
        <v>4</v>
      </c>
      <c r="D66" t="s">
        <v>4</v>
      </c>
      <c r="E66" s="3" t="s">
        <v>4</v>
      </c>
      <c r="F66" t="s">
        <v>45</v>
      </c>
      <c r="G66" s="5" t="str">
        <f t="shared" si="0"/>
        <v>View Response</v>
      </c>
      <c r="H66" t="s">
        <v>3020</v>
      </c>
      <c r="I66" t="s">
        <v>3023</v>
      </c>
      <c r="J66" t="s">
        <v>3029</v>
      </c>
      <c r="L66" t="s">
        <v>2925</v>
      </c>
    </row>
    <row r="67" spans="1:14" x14ac:dyDescent="0.35">
      <c r="A67">
        <v>1186034</v>
      </c>
      <c r="B67" t="s">
        <v>1915</v>
      </c>
      <c r="C67" t="s">
        <v>4</v>
      </c>
      <c r="D67" t="s">
        <v>4</v>
      </c>
      <c r="E67" s="3" t="s">
        <v>4</v>
      </c>
      <c r="F67" t="s">
        <v>45</v>
      </c>
      <c r="G67" s="5" t="str">
        <f t="shared" ref="G67:G130" si="1">HYPERLINK(F67,"View Response")</f>
        <v>View Response</v>
      </c>
      <c r="H67" t="s">
        <v>3020</v>
      </c>
      <c r="I67" t="s">
        <v>3023</v>
      </c>
      <c r="J67" t="s">
        <v>3029</v>
      </c>
      <c r="M67" t="s">
        <v>2933</v>
      </c>
    </row>
    <row r="68" spans="1:14" x14ac:dyDescent="0.35">
      <c r="A68">
        <v>1186034</v>
      </c>
      <c r="B68" t="s">
        <v>1915</v>
      </c>
      <c r="C68" t="s">
        <v>4</v>
      </c>
      <c r="D68" t="s">
        <v>4</v>
      </c>
      <c r="E68" s="3" t="s">
        <v>4</v>
      </c>
      <c r="F68" t="s">
        <v>45</v>
      </c>
      <c r="G68" s="5" t="str">
        <f t="shared" si="1"/>
        <v>View Response</v>
      </c>
      <c r="H68" t="s">
        <v>3020</v>
      </c>
      <c r="I68" t="s">
        <v>3023</v>
      </c>
      <c r="J68" t="s">
        <v>3029</v>
      </c>
      <c r="M68" t="s">
        <v>2934</v>
      </c>
    </row>
    <row r="69" spans="1:14" x14ac:dyDescent="0.35">
      <c r="A69">
        <v>1186039</v>
      </c>
      <c r="B69" t="s">
        <v>1916</v>
      </c>
      <c r="C69" t="s">
        <v>4</v>
      </c>
      <c r="D69" t="s">
        <v>4</v>
      </c>
      <c r="E69" s="3" t="s">
        <v>4</v>
      </c>
      <c r="F69" t="s">
        <v>46</v>
      </c>
      <c r="G69" s="5" t="str">
        <f t="shared" si="1"/>
        <v>View Response</v>
      </c>
      <c r="H69" t="s">
        <v>3020</v>
      </c>
      <c r="I69" t="s">
        <v>3023</v>
      </c>
      <c r="J69" t="s">
        <v>3029</v>
      </c>
      <c r="N69" t="s">
        <v>232</v>
      </c>
    </row>
    <row r="70" spans="1:14" x14ac:dyDescent="0.35">
      <c r="A70">
        <v>1186039</v>
      </c>
      <c r="B70" t="s">
        <v>1916</v>
      </c>
      <c r="C70" t="s">
        <v>4</v>
      </c>
      <c r="D70" t="s">
        <v>4</v>
      </c>
      <c r="E70" s="3" t="s">
        <v>4</v>
      </c>
      <c r="F70" t="s">
        <v>46</v>
      </c>
      <c r="G70" s="5" t="str">
        <f t="shared" si="1"/>
        <v>View Response</v>
      </c>
      <c r="H70" t="s">
        <v>3020</v>
      </c>
      <c r="I70" t="s">
        <v>3023</v>
      </c>
      <c r="J70" t="s">
        <v>3029</v>
      </c>
      <c r="M70" t="s">
        <v>2923</v>
      </c>
    </row>
    <row r="71" spans="1:14" x14ac:dyDescent="0.35">
      <c r="A71">
        <v>1186039</v>
      </c>
      <c r="B71" t="s">
        <v>1916</v>
      </c>
      <c r="C71" t="s">
        <v>4</v>
      </c>
      <c r="D71" t="s">
        <v>4</v>
      </c>
      <c r="E71" s="3" t="s">
        <v>4</v>
      </c>
      <c r="F71" t="s">
        <v>46</v>
      </c>
      <c r="G71" s="5" t="str">
        <f t="shared" si="1"/>
        <v>View Response</v>
      </c>
      <c r="H71" t="s">
        <v>3020</v>
      </c>
      <c r="I71" t="s">
        <v>3023</v>
      </c>
      <c r="J71" t="s">
        <v>3029</v>
      </c>
      <c r="M71" t="s">
        <v>2924</v>
      </c>
    </row>
    <row r="72" spans="1:14" x14ac:dyDescent="0.35">
      <c r="A72">
        <v>1186045</v>
      </c>
      <c r="B72" t="s">
        <v>1917</v>
      </c>
      <c r="C72" t="s">
        <v>4</v>
      </c>
      <c r="D72" t="s">
        <v>4</v>
      </c>
      <c r="E72" s="3" t="s">
        <v>4</v>
      </c>
      <c r="F72" t="s">
        <v>47</v>
      </c>
      <c r="G72" s="5" t="str">
        <f t="shared" si="1"/>
        <v>View Response</v>
      </c>
      <c r="H72" t="s">
        <v>3020</v>
      </c>
      <c r="I72" t="s">
        <v>3023</v>
      </c>
      <c r="J72" t="s">
        <v>3029</v>
      </c>
      <c r="M72" t="s">
        <v>2923</v>
      </c>
    </row>
    <row r="73" spans="1:14" x14ac:dyDescent="0.35">
      <c r="A73">
        <v>1186045</v>
      </c>
      <c r="B73" t="s">
        <v>1917</v>
      </c>
      <c r="C73" t="s">
        <v>4</v>
      </c>
      <c r="D73" t="s">
        <v>4</v>
      </c>
      <c r="E73" s="3" t="s">
        <v>4</v>
      </c>
      <c r="F73" t="s">
        <v>47</v>
      </c>
      <c r="G73" s="5" t="str">
        <f t="shared" si="1"/>
        <v>View Response</v>
      </c>
      <c r="H73" t="s">
        <v>3020</v>
      </c>
      <c r="I73" t="s">
        <v>3023</v>
      </c>
      <c r="J73" t="s">
        <v>3029</v>
      </c>
      <c r="M73" t="s">
        <v>2924</v>
      </c>
    </row>
    <row r="74" spans="1:14" x14ac:dyDescent="0.35">
      <c r="A74">
        <v>1186061</v>
      </c>
      <c r="B74" t="s">
        <v>1918</v>
      </c>
      <c r="C74" t="s">
        <v>4</v>
      </c>
      <c r="D74" t="s">
        <v>4</v>
      </c>
      <c r="E74" s="3" t="s">
        <v>4</v>
      </c>
      <c r="F74" t="s">
        <v>48</v>
      </c>
      <c r="G74" s="5" t="str">
        <f t="shared" si="1"/>
        <v>View Response</v>
      </c>
      <c r="H74" t="s">
        <v>3020</v>
      </c>
      <c r="I74" t="s">
        <v>3029</v>
      </c>
      <c r="J74" t="s">
        <v>3029</v>
      </c>
      <c r="M74" t="s">
        <v>2923</v>
      </c>
    </row>
    <row r="75" spans="1:14" x14ac:dyDescent="0.35">
      <c r="A75">
        <v>1186061</v>
      </c>
      <c r="B75" t="s">
        <v>1918</v>
      </c>
      <c r="C75" t="s">
        <v>4</v>
      </c>
      <c r="D75" t="s">
        <v>4</v>
      </c>
      <c r="E75" s="3" t="s">
        <v>4</v>
      </c>
      <c r="F75" t="s">
        <v>48</v>
      </c>
      <c r="G75" s="5" t="str">
        <f t="shared" si="1"/>
        <v>View Response</v>
      </c>
      <c r="H75" t="s">
        <v>3020</v>
      </c>
      <c r="I75" t="s">
        <v>3029</v>
      </c>
      <c r="J75" t="s">
        <v>3029</v>
      </c>
      <c r="M75" t="s">
        <v>2924</v>
      </c>
    </row>
    <row r="76" spans="1:14" x14ac:dyDescent="0.35">
      <c r="A76">
        <v>1186100</v>
      </c>
      <c r="B76" t="s">
        <v>1919</v>
      </c>
      <c r="C76" t="s">
        <v>4</v>
      </c>
      <c r="D76" t="s">
        <v>4</v>
      </c>
      <c r="E76" s="3" t="s">
        <v>4</v>
      </c>
      <c r="F76" t="s">
        <v>49</v>
      </c>
      <c r="G76" s="5" t="str">
        <f t="shared" si="1"/>
        <v>View Response</v>
      </c>
      <c r="H76" t="s">
        <v>3020</v>
      </c>
      <c r="I76" t="s">
        <v>3023</v>
      </c>
      <c r="J76" t="s">
        <v>3029</v>
      </c>
      <c r="M76" t="s">
        <v>2923</v>
      </c>
    </row>
    <row r="77" spans="1:14" x14ac:dyDescent="0.35">
      <c r="A77">
        <v>1186100</v>
      </c>
      <c r="B77" t="s">
        <v>1919</v>
      </c>
      <c r="C77" t="s">
        <v>4</v>
      </c>
      <c r="D77" t="s">
        <v>4</v>
      </c>
      <c r="E77" s="3" t="s">
        <v>4</v>
      </c>
      <c r="F77" t="s">
        <v>49</v>
      </c>
      <c r="G77" s="5" t="str">
        <f t="shared" si="1"/>
        <v>View Response</v>
      </c>
      <c r="H77" t="s">
        <v>3020</v>
      </c>
      <c r="I77" t="s">
        <v>3023</v>
      </c>
      <c r="J77" t="s">
        <v>3029</v>
      </c>
      <c r="M77" t="s">
        <v>2924</v>
      </c>
    </row>
    <row r="78" spans="1:14" x14ac:dyDescent="0.35">
      <c r="A78">
        <v>1186103</v>
      </c>
      <c r="B78" t="s">
        <v>1920</v>
      </c>
      <c r="C78" t="s">
        <v>4</v>
      </c>
      <c r="D78" t="s">
        <v>4</v>
      </c>
      <c r="E78" s="3" t="s">
        <v>4</v>
      </c>
      <c r="F78" t="s">
        <v>50</v>
      </c>
      <c r="G78" s="5" t="str">
        <f t="shared" si="1"/>
        <v>View Response</v>
      </c>
      <c r="H78" t="s">
        <v>3020</v>
      </c>
      <c r="I78" t="s">
        <v>3023</v>
      </c>
      <c r="J78" t="s">
        <v>3029</v>
      </c>
      <c r="M78" t="s">
        <v>2923</v>
      </c>
    </row>
    <row r="79" spans="1:14" x14ac:dyDescent="0.35">
      <c r="A79">
        <v>1186103</v>
      </c>
      <c r="B79" t="s">
        <v>1920</v>
      </c>
      <c r="C79" t="s">
        <v>4</v>
      </c>
      <c r="D79" t="s">
        <v>4</v>
      </c>
      <c r="E79" s="3" t="s">
        <v>4</v>
      </c>
      <c r="F79" t="s">
        <v>50</v>
      </c>
      <c r="G79" s="5" t="str">
        <f t="shared" si="1"/>
        <v>View Response</v>
      </c>
      <c r="H79" t="s">
        <v>3020</v>
      </c>
      <c r="I79" t="s">
        <v>3023</v>
      </c>
      <c r="J79" t="s">
        <v>3029</v>
      </c>
      <c r="M79" t="s">
        <v>2924</v>
      </c>
    </row>
    <row r="80" spans="1:14" x14ac:dyDescent="0.35">
      <c r="A80">
        <v>1186105</v>
      </c>
      <c r="B80" t="s">
        <v>1921</v>
      </c>
      <c r="C80" t="s">
        <v>4</v>
      </c>
      <c r="D80" t="s">
        <v>4</v>
      </c>
      <c r="E80" s="3" t="s">
        <v>4</v>
      </c>
      <c r="F80" t="s">
        <v>51</v>
      </c>
      <c r="G80" s="5" t="str">
        <f t="shared" si="1"/>
        <v>View Response</v>
      </c>
      <c r="H80" t="s">
        <v>3020</v>
      </c>
      <c r="I80" t="s">
        <v>3023</v>
      </c>
      <c r="J80" t="s">
        <v>3029</v>
      </c>
      <c r="M80" t="s">
        <v>2923</v>
      </c>
    </row>
    <row r="81" spans="1:13" x14ac:dyDescent="0.35">
      <c r="A81">
        <v>1186105</v>
      </c>
      <c r="B81" t="s">
        <v>1921</v>
      </c>
      <c r="C81" t="s">
        <v>4</v>
      </c>
      <c r="D81" t="s">
        <v>4</v>
      </c>
      <c r="E81" s="3" t="s">
        <v>4</v>
      </c>
      <c r="F81" t="s">
        <v>51</v>
      </c>
      <c r="G81" s="5" t="str">
        <f t="shared" si="1"/>
        <v>View Response</v>
      </c>
      <c r="H81" t="s">
        <v>3020</v>
      </c>
      <c r="I81" t="s">
        <v>3023</v>
      </c>
      <c r="J81" t="s">
        <v>3029</v>
      </c>
      <c r="M81" t="s">
        <v>2924</v>
      </c>
    </row>
    <row r="82" spans="1:13" x14ac:dyDescent="0.35">
      <c r="A82">
        <v>1186108</v>
      </c>
      <c r="B82" t="s">
        <v>1922</v>
      </c>
      <c r="C82" t="s">
        <v>4</v>
      </c>
      <c r="D82" t="s">
        <v>4</v>
      </c>
      <c r="E82" s="3" t="s">
        <v>4</v>
      </c>
      <c r="F82" t="s">
        <v>52</v>
      </c>
      <c r="G82" s="5" t="str">
        <f t="shared" si="1"/>
        <v>View Response</v>
      </c>
      <c r="H82" t="s">
        <v>3020</v>
      </c>
      <c r="I82" t="s">
        <v>3023</v>
      </c>
      <c r="J82" t="s">
        <v>3029</v>
      </c>
      <c r="M82" t="s">
        <v>2923</v>
      </c>
    </row>
    <row r="83" spans="1:13" x14ac:dyDescent="0.35">
      <c r="A83">
        <v>1186108</v>
      </c>
      <c r="B83" t="s">
        <v>1922</v>
      </c>
      <c r="C83" t="s">
        <v>4</v>
      </c>
      <c r="D83" t="s">
        <v>4</v>
      </c>
      <c r="E83" s="3" t="s">
        <v>4</v>
      </c>
      <c r="F83" t="s">
        <v>52</v>
      </c>
      <c r="G83" s="5" t="str">
        <f t="shared" si="1"/>
        <v>View Response</v>
      </c>
      <c r="H83" t="s">
        <v>3020</v>
      </c>
      <c r="I83" t="s">
        <v>3023</v>
      </c>
      <c r="J83" t="s">
        <v>3029</v>
      </c>
      <c r="M83" t="s">
        <v>2924</v>
      </c>
    </row>
    <row r="84" spans="1:13" x14ac:dyDescent="0.35">
      <c r="A84">
        <v>1186130</v>
      </c>
      <c r="B84" t="s">
        <v>1923</v>
      </c>
      <c r="C84" t="s">
        <v>4</v>
      </c>
      <c r="D84" t="s">
        <v>4</v>
      </c>
      <c r="E84" s="3" t="s">
        <v>4</v>
      </c>
      <c r="F84" t="s">
        <v>53</v>
      </c>
      <c r="G84" s="5" t="str">
        <f t="shared" si="1"/>
        <v>View Response</v>
      </c>
      <c r="H84" t="s">
        <v>3020</v>
      </c>
      <c r="I84" t="s">
        <v>3023</v>
      </c>
      <c r="J84" t="s">
        <v>3029</v>
      </c>
      <c r="M84" t="s">
        <v>2923</v>
      </c>
    </row>
    <row r="85" spans="1:13" x14ac:dyDescent="0.35">
      <c r="A85">
        <v>1186130</v>
      </c>
      <c r="B85" t="s">
        <v>1923</v>
      </c>
      <c r="C85" t="s">
        <v>4</v>
      </c>
      <c r="D85" t="s">
        <v>4</v>
      </c>
      <c r="E85" s="3" t="s">
        <v>4</v>
      </c>
      <c r="F85" t="s">
        <v>53</v>
      </c>
      <c r="G85" s="5" t="str">
        <f t="shared" si="1"/>
        <v>View Response</v>
      </c>
      <c r="H85" t="s">
        <v>3020</v>
      </c>
      <c r="I85" t="s">
        <v>3023</v>
      </c>
      <c r="J85" t="s">
        <v>3029</v>
      </c>
      <c r="M85" t="s">
        <v>2924</v>
      </c>
    </row>
    <row r="86" spans="1:13" x14ac:dyDescent="0.35">
      <c r="A86">
        <v>1186146</v>
      </c>
      <c r="B86" t="s">
        <v>1924</v>
      </c>
      <c r="C86" t="s">
        <v>4</v>
      </c>
      <c r="D86" t="s">
        <v>4</v>
      </c>
      <c r="E86" s="3" t="s">
        <v>4</v>
      </c>
      <c r="F86" t="s">
        <v>54</v>
      </c>
      <c r="G86" s="5" t="str">
        <f t="shared" si="1"/>
        <v>View Response</v>
      </c>
      <c r="H86" t="s">
        <v>3020</v>
      </c>
      <c r="I86" t="s">
        <v>3023</v>
      </c>
      <c r="J86" t="s">
        <v>3029</v>
      </c>
      <c r="M86" t="s">
        <v>2923</v>
      </c>
    </row>
    <row r="87" spans="1:13" x14ac:dyDescent="0.35">
      <c r="A87">
        <v>1186146</v>
      </c>
      <c r="B87" t="s">
        <v>1924</v>
      </c>
      <c r="C87" t="s">
        <v>4</v>
      </c>
      <c r="D87" t="s">
        <v>4</v>
      </c>
      <c r="E87" s="3" t="s">
        <v>4</v>
      </c>
      <c r="F87" t="s">
        <v>54</v>
      </c>
      <c r="G87" s="5" t="str">
        <f t="shared" si="1"/>
        <v>View Response</v>
      </c>
      <c r="H87" t="s">
        <v>3020</v>
      </c>
      <c r="I87" t="s">
        <v>3023</v>
      </c>
      <c r="J87" t="s">
        <v>3029</v>
      </c>
      <c r="M87" t="s">
        <v>2924</v>
      </c>
    </row>
    <row r="88" spans="1:13" x14ac:dyDescent="0.35">
      <c r="A88">
        <v>1186174</v>
      </c>
      <c r="B88" t="s">
        <v>1929</v>
      </c>
      <c r="C88" t="s">
        <v>4</v>
      </c>
      <c r="D88" t="s">
        <v>4</v>
      </c>
      <c r="E88" s="3" t="s">
        <v>4</v>
      </c>
      <c r="F88" t="s">
        <v>55</v>
      </c>
      <c r="G88" s="5" t="str">
        <f t="shared" si="1"/>
        <v>View Response</v>
      </c>
      <c r="H88" t="s">
        <v>3020</v>
      </c>
      <c r="I88" t="s">
        <v>3023</v>
      </c>
      <c r="J88" t="s">
        <v>3029</v>
      </c>
      <c r="M88" t="s">
        <v>2923</v>
      </c>
    </row>
    <row r="89" spans="1:13" x14ac:dyDescent="0.35">
      <c r="A89">
        <v>1186174</v>
      </c>
      <c r="B89" t="s">
        <v>1929</v>
      </c>
      <c r="C89" t="s">
        <v>4</v>
      </c>
      <c r="D89" t="s">
        <v>4</v>
      </c>
      <c r="E89" s="3" t="s">
        <v>4</v>
      </c>
      <c r="F89" t="s">
        <v>55</v>
      </c>
      <c r="G89" s="5" t="str">
        <f t="shared" si="1"/>
        <v>View Response</v>
      </c>
      <c r="H89" t="s">
        <v>3020</v>
      </c>
      <c r="I89" t="s">
        <v>3023</v>
      </c>
      <c r="J89" t="s">
        <v>3029</v>
      </c>
      <c r="M89" t="s">
        <v>2924</v>
      </c>
    </row>
    <row r="90" spans="1:13" x14ac:dyDescent="0.35">
      <c r="A90">
        <v>1186189</v>
      </c>
      <c r="B90" t="s">
        <v>1930</v>
      </c>
      <c r="C90" t="s">
        <v>4</v>
      </c>
      <c r="D90" t="s">
        <v>4</v>
      </c>
      <c r="E90" s="3" t="s">
        <v>4</v>
      </c>
      <c r="F90" t="s">
        <v>56</v>
      </c>
      <c r="G90" s="5" t="str">
        <f t="shared" si="1"/>
        <v>View Response</v>
      </c>
      <c r="H90" t="s">
        <v>3020</v>
      </c>
      <c r="I90" t="s">
        <v>3023</v>
      </c>
      <c r="J90" t="s">
        <v>3029</v>
      </c>
      <c r="M90" t="s">
        <v>2923</v>
      </c>
    </row>
    <row r="91" spans="1:13" x14ac:dyDescent="0.35">
      <c r="A91">
        <v>1186189</v>
      </c>
      <c r="B91" t="s">
        <v>1930</v>
      </c>
      <c r="C91" t="s">
        <v>4</v>
      </c>
      <c r="D91" t="s">
        <v>4</v>
      </c>
      <c r="E91" s="3" t="s">
        <v>4</v>
      </c>
      <c r="F91" t="s">
        <v>56</v>
      </c>
      <c r="G91" s="5" t="str">
        <f t="shared" si="1"/>
        <v>View Response</v>
      </c>
      <c r="H91" t="s">
        <v>3020</v>
      </c>
      <c r="I91" t="s">
        <v>3023</v>
      </c>
      <c r="J91" t="s">
        <v>3029</v>
      </c>
      <c r="M91" t="s">
        <v>2924</v>
      </c>
    </row>
    <row r="92" spans="1:13" x14ac:dyDescent="0.35">
      <c r="A92">
        <v>1186220</v>
      </c>
      <c r="B92" t="s">
        <v>1931</v>
      </c>
      <c r="C92" t="s">
        <v>4</v>
      </c>
      <c r="D92" t="s">
        <v>4</v>
      </c>
      <c r="E92" s="3" t="s">
        <v>4</v>
      </c>
      <c r="F92" t="s">
        <v>57</v>
      </c>
      <c r="G92" s="5" t="str">
        <f t="shared" si="1"/>
        <v>View Response</v>
      </c>
      <c r="H92" t="s">
        <v>3020</v>
      </c>
      <c r="I92" t="s">
        <v>3023</v>
      </c>
      <c r="J92" t="s">
        <v>3029</v>
      </c>
      <c r="M92" t="s">
        <v>2935</v>
      </c>
    </row>
    <row r="93" spans="1:13" x14ac:dyDescent="0.35">
      <c r="A93">
        <v>1186220</v>
      </c>
      <c r="B93" t="s">
        <v>1931</v>
      </c>
      <c r="C93" t="s">
        <v>4</v>
      </c>
      <c r="D93" t="s">
        <v>4</v>
      </c>
      <c r="E93" s="3" t="s">
        <v>4</v>
      </c>
      <c r="F93" t="s">
        <v>57</v>
      </c>
      <c r="G93" s="5" t="str">
        <f t="shared" si="1"/>
        <v>View Response</v>
      </c>
      <c r="H93" t="s">
        <v>3020</v>
      </c>
      <c r="I93" t="s">
        <v>3023</v>
      </c>
      <c r="J93" t="s">
        <v>3029</v>
      </c>
      <c r="M93" t="s">
        <v>2936</v>
      </c>
    </row>
    <row r="94" spans="1:13" x14ac:dyDescent="0.35">
      <c r="A94">
        <v>1186243</v>
      </c>
      <c r="B94" t="s">
        <v>1932</v>
      </c>
      <c r="C94" t="s">
        <v>4</v>
      </c>
      <c r="D94" t="s">
        <v>4</v>
      </c>
      <c r="E94" s="3" t="s">
        <v>4</v>
      </c>
      <c r="F94" t="s">
        <v>58</v>
      </c>
      <c r="G94" s="5" t="str">
        <f t="shared" si="1"/>
        <v>View Response</v>
      </c>
      <c r="H94" t="s">
        <v>3020</v>
      </c>
      <c r="I94" t="s">
        <v>3029</v>
      </c>
      <c r="J94" t="s">
        <v>3029</v>
      </c>
      <c r="M94" t="s">
        <v>2917</v>
      </c>
    </row>
    <row r="95" spans="1:13" x14ac:dyDescent="0.35">
      <c r="A95">
        <v>1186334</v>
      </c>
      <c r="B95" t="s">
        <v>1933</v>
      </c>
      <c r="C95" t="s">
        <v>4</v>
      </c>
      <c r="D95" t="s">
        <v>4</v>
      </c>
      <c r="E95" s="3" t="s">
        <v>4</v>
      </c>
      <c r="F95" t="s">
        <v>59</v>
      </c>
      <c r="G95" s="5" t="str">
        <f t="shared" si="1"/>
        <v>View Response</v>
      </c>
      <c r="H95" t="s">
        <v>3020</v>
      </c>
      <c r="I95" t="s">
        <v>3023</v>
      </c>
      <c r="J95" t="s">
        <v>3021</v>
      </c>
      <c r="M95" t="s">
        <v>2935</v>
      </c>
    </row>
    <row r="96" spans="1:13" x14ac:dyDescent="0.35">
      <c r="A96">
        <v>1186334</v>
      </c>
      <c r="B96" t="s">
        <v>1933</v>
      </c>
      <c r="C96" t="s">
        <v>4</v>
      </c>
      <c r="D96" t="s">
        <v>4</v>
      </c>
      <c r="E96" s="3" t="s">
        <v>4</v>
      </c>
      <c r="F96" t="s">
        <v>59</v>
      </c>
      <c r="G96" s="5" t="str">
        <f t="shared" si="1"/>
        <v>View Response</v>
      </c>
      <c r="H96" t="s">
        <v>3020</v>
      </c>
      <c r="I96" t="s">
        <v>3023</v>
      </c>
      <c r="J96" t="s">
        <v>3021</v>
      </c>
      <c r="M96" t="s">
        <v>2936</v>
      </c>
    </row>
    <row r="97" spans="1:14" x14ac:dyDescent="0.35">
      <c r="A97">
        <v>1186336</v>
      </c>
      <c r="B97" t="s">
        <v>1934</v>
      </c>
      <c r="C97" t="s">
        <v>4</v>
      </c>
      <c r="D97" t="s">
        <v>4</v>
      </c>
      <c r="E97" s="3" t="s">
        <v>4</v>
      </c>
      <c r="F97" t="s">
        <v>60</v>
      </c>
      <c r="G97" s="5" t="str">
        <f t="shared" si="1"/>
        <v>View Response</v>
      </c>
      <c r="H97" t="s">
        <v>3020</v>
      </c>
      <c r="I97" t="s">
        <v>3023</v>
      </c>
      <c r="J97" t="s">
        <v>3029</v>
      </c>
      <c r="M97" t="s">
        <v>2923</v>
      </c>
    </row>
    <row r="98" spans="1:14" x14ac:dyDescent="0.35">
      <c r="A98">
        <v>1186336</v>
      </c>
      <c r="B98" t="s">
        <v>1934</v>
      </c>
      <c r="C98" t="s">
        <v>4</v>
      </c>
      <c r="D98" t="s">
        <v>4</v>
      </c>
      <c r="E98" s="3" t="s">
        <v>4</v>
      </c>
      <c r="F98" t="s">
        <v>60</v>
      </c>
      <c r="G98" s="5" t="str">
        <f t="shared" si="1"/>
        <v>View Response</v>
      </c>
      <c r="H98" t="s">
        <v>3020</v>
      </c>
      <c r="I98" t="s">
        <v>3023</v>
      </c>
      <c r="J98" t="s">
        <v>3029</v>
      </c>
      <c r="M98" t="s">
        <v>2924</v>
      </c>
    </row>
    <row r="99" spans="1:14" x14ac:dyDescent="0.35">
      <c r="A99">
        <v>1186357</v>
      </c>
      <c r="B99" t="s">
        <v>1936</v>
      </c>
      <c r="C99" t="s">
        <v>4</v>
      </c>
      <c r="D99" t="s">
        <v>4</v>
      </c>
      <c r="E99" s="3" t="s">
        <v>4</v>
      </c>
      <c r="F99" t="s">
        <v>61</v>
      </c>
      <c r="G99" s="5" t="str">
        <f t="shared" si="1"/>
        <v>View Response</v>
      </c>
      <c r="H99" t="s">
        <v>3020</v>
      </c>
      <c r="I99" t="s">
        <v>3023</v>
      </c>
      <c r="J99" t="s">
        <v>3029</v>
      </c>
      <c r="M99" t="s">
        <v>2935</v>
      </c>
    </row>
    <row r="100" spans="1:14" x14ac:dyDescent="0.35">
      <c r="A100">
        <v>1186357</v>
      </c>
      <c r="B100" t="s">
        <v>1936</v>
      </c>
      <c r="C100" t="s">
        <v>4</v>
      </c>
      <c r="D100" t="s">
        <v>4</v>
      </c>
      <c r="E100" s="3" t="s">
        <v>4</v>
      </c>
      <c r="F100" t="s">
        <v>61</v>
      </c>
      <c r="G100" s="5" t="str">
        <f t="shared" si="1"/>
        <v>View Response</v>
      </c>
      <c r="H100" t="s">
        <v>3020</v>
      </c>
      <c r="I100" t="s">
        <v>3023</v>
      </c>
      <c r="J100" t="s">
        <v>3029</v>
      </c>
      <c r="M100" t="s">
        <v>2936</v>
      </c>
    </row>
    <row r="101" spans="1:14" x14ac:dyDescent="0.35">
      <c r="A101">
        <v>1186376</v>
      </c>
      <c r="B101" t="s">
        <v>1938</v>
      </c>
      <c r="C101" t="s">
        <v>4</v>
      </c>
      <c r="D101" t="s">
        <v>4</v>
      </c>
      <c r="E101" s="3" t="s">
        <v>4</v>
      </c>
      <c r="F101" t="s">
        <v>62</v>
      </c>
      <c r="G101" s="5" t="str">
        <f t="shared" si="1"/>
        <v>View Response</v>
      </c>
      <c r="H101" t="s">
        <v>3020</v>
      </c>
      <c r="I101" t="s">
        <v>3023</v>
      </c>
      <c r="J101" t="s">
        <v>3029</v>
      </c>
      <c r="M101" t="s">
        <v>2923</v>
      </c>
    </row>
    <row r="102" spans="1:14" x14ac:dyDescent="0.35">
      <c r="A102">
        <v>1186376</v>
      </c>
      <c r="B102" t="s">
        <v>1938</v>
      </c>
      <c r="C102" t="s">
        <v>4</v>
      </c>
      <c r="D102" t="s">
        <v>4</v>
      </c>
      <c r="E102" s="3" t="s">
        <v>4</v>
      </c>
      <c r="F102" t="s">
        <v>62</v>
      </c>
      <c r="G102" s="5" t="str">
        <f t="shared" si="1"/>
        <v>View Response</v>
      </c>
      <c r="H102" t="s">
        <v>3020</v>
      </c>
      <c r="I102" t="s">
        <v>3023</v>
      </c>
      <c r="J102" t="s">
        <v>3029</v>
      </c>
      <c r="M102" t="s">
        <v>2924</v>
      </c>
    </row>
    <row r="103" spans="1:14" x14ac:dyDescent="0.35">
      <c r="A103">
        <v>1186392</v>
      </c>
      <c r="B103" t="s">
        <v>1939</v>
      </c>
      <c r="C103" t="s">
        <v>4</v>
      </c>
      <c r="D103" t="s">
        <v>4</v>
      </c>
      <c r="E103" s="3" t="s">
        <v>4</v>
      </c>
      <c r="F103" t="s">
        <v>63</v>
      </c>
      <c r="G103" s="5" t="str">
        <f t="shared" si="1"/>
        <v>View Response</v>
      </c>
      <c r="H103" t="s">
        <v>3020</v>
      </c>
      <c r="I103" t="s">
        <v>3023</v>
      </c>
      <c r="J103" t="s">
        <v>3021</v>
      </c>
      <c r="N103" t="s">
        <v>232</v>
      </c>
    </row>
    <row r="104" spans="1:14" x14ac:dyDescent="0.35">
      <c r="A104">
        <v>1186392</v>
      </c>
      <c r="B104" t="s">
        <v>1939</v>
      </c>
      <c r="C104" t="s">
        <v>4</v>
      </c>
      <c r="D104" t="s">
        <v>4</v>
      </c>
      <c r="E104" s="3" t="s">
        <v>4</v>
      </c>
      <c r="F104" t="s">
        <v>63</v>
      </c>
      <c r="G104" s="5" t="str">
        <f t="shared" si="1"/>
        <v>View Response</v>
      </c>
      <c r="H104" t="s">
        <v>3020</v>
      </c>
      <c r="I104" t="s">
        <v>3023</v>
      </c>
      <c r="J104" t="s">
        <v>3021</v>
      </c>
      <c r="L104" t="s">
        <v>2925</v>
      </c>
    </row>
    <row r="105" spans="1:14" x14ac:dyDescent="0.35">
      <c r="A105">
        <v>1186392</v>
      </c>
      <c r="B105" t="s">
        <v>1939</v>
      </c>
      <c r="C105" t="s">
        <v>4</v>
      </c>
      <c r="D105" t="s">
        <v>4</v>
      </c>
      <c r="E105" s="3" t="s">
        <v>4</v>
      </c>
      <c r="F105" t="s">
        <v>63</v>
      </c>
      <c r="G105" s="5" t="str">
        <f t="shared" si="1"/>
        <v>View Response</v>
      </c>
      <c r="H105" t="s">
        <v>3020</v>
      </c>
      <c r="I105" t="s">
        <v>3023</v>
      </c>
      <c r="J105" t="s">
        <v>3021</v>
      </c>
      <c r="L105" t="s">
        <v>2937</v>
      </c>
    </row>
    <row r="106" spans="1:14" x14ac:dyDescent="0.35">
      <c r="A106">
        <v>1186392</v>
      </c>
      <c r="B106" t="s">
        <v>1939</v>
      </c>
      <c r="C106" t="s">
        <v>4</v>
      </c>
      <c r="D106" t="s">
        <v>4</v>
      </c>
      <c r="E106" s="3" t="s">
        <v>4</v>
      </c>
      <c r="F106" t="s">
        <v>63</v>
      </c>
      <c r="G106" s="5" t="str">
        <f t="shared" si="1"/>
        <v>View Response</v>
      </c>
      <c r="H106" t="s">
        <v>3020</v>
      </c>
      <c r="I106" t="s">
        <v>3023</v>
      </c>
      <c r="J106" t="s">
        <v>3021</v>
      </c>
      <c r="M106" t="s">
        <v>2916</v>
      </c>
    </row>
    <row r="107" spans="1:14" x14ac:dyDescent="0.35">
      <c r="A107">
        <v>1186420</v>
      </c>
      <c r="B107" t="s">
        <v>1940</v>
      </c>
      <c r="C107" t="s">
        <v>4</v>
      </c>
      <c r="D107" t="s">
        <v>4</v>
      </c>
      <c r="E107" s="3" t="s">
        <v>4</v>
      </c>
      <c r="F107" t="s">
        <v>64</v>
      </c>
      <c r="G107" s="5" t="str">
        <f t="shared" si="1"/>
        <v>View Response</v>
      </c>
      <c r="H107" t="s">
        <v>3020</v>
      </c>
      <c r="I107" t="s">
        <v>3023</v>
      </c>
      <c r="J107" t="s">
        <v>3029</v>
      </c>
      <c r="M107" t="s">
        <v>2923</v>
      </c>
    </row>
    <row r="108" spans="1:14" x14ac:dyDescent="0.35">
      <c r="A108">
        <v>1186420</v>
      </c>
      <c r="B108" t="s">
        <v>1940</v>
      </c>
      <c r="C108" t="s">
        <v>4</v>
      </c>
      <c r="D108" t="s">
        <v>4</v>
      </c>
      <c r="E108" s="3" t="s">
        <v>4</v>
      </c>
      <c r="F108" t="s">
        <v>64</v>
      </c>
      <c r="G108" s="5" t="str">
        <f t="shared" si="1"/>
        <v>View Response</v>
      </c>
      <c r="H108" t="s">
        <v>3020</v>
      </c>
      <c r="I108" t="s">
        <v>3023</v>
      </c>
      <c r="J108" t="s">
        <v>3029</v>
      </c>
      <c r="M108" t="s">
        <v>2924</v>
      </c>
    </row>
    <row r="109" spans="1:14" x14ac:dyDescent="0.35">
      <c r="A109">
        <v>1186447</v>
      </c>
      <c r="B109" t="s">
        <v>1941</v>
      </c>
      <c r="C109" t="s">
        <v>4</v>
      </c>
      <c r="D109" t="s">
        <v>4</v>
      </c>
      <c r="E109" s="3" t="s">
        <v>4</v>
      </c>
      <c r="F109" t="s">
        <v>65</v>
      </c>
      <c r="G109" s="5" t="str">
        <f t="shared" si="1"/>
        <v>View Response</v>
      </c>
      <c r="H109" t="s">
        <v>3020</v>
      </c>
      <c r="I109" t="s">
        <v>3023</v>
      </c>
      <c r="J109" t="s">
        <v>3029</v>
      </c>
      <c r="L109" t="s">
        <v>2938</v>
      </c>
    </row>
    <row r="110" spans="1:14" x14ac:dyDescent="0.35">
      <c r="A110">
        <v>1186466</v>
      </c>
      <c r="B110" t="s">
        <v>1942</v>
      </c>
      <c r="C110" t="s">
        <v>4</v>
      </c>
      <c r="D110" t="s">
        <v>4</v>
      </c>
      <c r="E110" s="3" t="s">
        <v>4</v>
      </c>
      <c r="F110" t="s">
        <v>66</v>
      </c>
      <c r="G110" s="5" t="str">
        <f t="shared" si="1"/>
        <v>View Response</v>
      </c>
      <c r="H110" t="s">
        <v>3020</v>
      </c>
      <c r="I110" t="s">
        <v>3023</v>
      </c>
      <c r="J110" t="s">
        <v>3021</v>
      </c>
      <c r="L110" t="s">
        <v>2925</v>
      </c>
    </row>
    <row r="111" spans="1:14" x14ac:dyDescent="0.35">
      <c r="A111">
        <v>1186473</v>
      </c>
      <c r="B111" t="s">
        <v>1943</v>
      </c>
      <c r="C111" t="s">
        <v>4</v>
      </c>
      <c r="D111" t="s">
        <v>4</v>
      </c>
      <c r="E111" s="3" t="s">
        <v>4</v>
      </c>
      <c r="F111" t="s">
        <v>67</v>
      </c>
      <c r="G111" s="5" t="str">
        <f t="shared" si="1"/>
        <v>View Response</v>
      </c>
      <c r="H111" t="s">
        <v>3020</v>
      </c>
      <c r="I111" t="s">
        <v>3023</v>
      </c>
      <c r="J111" t="s">
        <v>3029</v>
      </c>
      <c r="M111" t="s">
        <v>2923</v>
      </c>
    </row>
    <row r="112" spans="1:14" x14ac:dyDescent="0.35">
      <c r="A112">
        <v>1186473</v>
      </c>
      <c r="B112" t="s">
        <v>1943</v>
      </c>
      <c r="C112" t="s">
        <v>4</v>
      </c>
      <c r="D112" t="s">
        <v>4</v>
      </c>
      <c r="E112" s="3" t="s">
        <v>4</v>
      </c>
      <c r="F112" t="s">
        <v>67</v>
      </c>
      <c r="G112" s="5" t="str">
        <f t="shared" si="1"/>
        <v>View Response</v>
      </c>
      <c r="H112" t="s">
        <v>3020</v>
      </c>
      <c r="I112" t="s">
        <v>3023</v>
      </c>
      <c r="J112" t="s">
        <v>3029</v>
      </c>
      <c r="M112" t="s">
        <v>2924</v>
      </c>
    </row>
    <row r="113" spans="1:14" x14ac:dyDescent="0.35">
      <c r="A113">
        <v>1186479</v>
      </c>
      <c r="B113" t="s">
        <v>1944</v>
      </c>
      <c r="D113" t="s">
        <v>4</v>
      </c>
      <c r="E113" s="3" t="s">
        <v>127</v>
      </c>
      <c r="F113" t="s">
        <v>68</v>
      </c>
      <c r="G113" s="5" t="str">
        <f t="shared" si="1"/>
        <v>View Response</v>
      </c>
      <c r="H113" t="s">
        <v>3029</v>
      </c>
      <c r="I113" t="s">
        <v>3023</v>
      </c>
      <c r="J113" t="s">
        <v>3029</v>
      </c>
      <c r="M113" t="s">
        <v>2923</v>
      </c>
    </row>
    <row r="114" spans="1:14" x14ac:dyDescent="0.35">
      <c r="A114">
        <v>1186479</v>
      </c>
      <c r="B114" t="s">
        <v>1944</v>
      </c>
      <c r="D114" t="s">
        <v>4</v>
      </c>
      <c r="E114" s="3" t="s">
        <v>127</v>
      </c>
      <c r="F114" t="s">
        <v>68</v>
      </c>
      <c r="G114" s="5" t="str">
        <f t="shared" si="1"/>
        <v>View Response</v>
      </c>
      <c r="H114" t="s">
        <v>3029</v>
      </c>
      <c r="I114" t="s">
        <v>3023</v>
      </c>
      <c r="J114" t="s">
        <v>3029</v>
      </c>
      <c r="M114" t="s">
        <v>2924</v>
      </c>
    </row>
    <row r="115" spans="1:14" x14ac:dyDescent="0.35">
      <c r="A115">
        <v>1186485</v>
      </c>
      <c r="B115" t="s">
        <v>1945</v>
      </c>
      <c r="C115" t="s">
        <v>4</v>
      </c>
      <c r="D115" t="s">
        <v>4</v>
      </c>
      <c r="E115" s="3" t="s">
        <v>127</v>
      </c>
      <c r="F115" t="s">
        <v>69</v>
      </c>
      <c r="G115" s="5" t="str">
        <f t="shared" si="1"/>
        <v>View Response</v>
      </c>
      <c r="H115" t="s">
        <v>3029</v>
      </c>
      <c r="I115" t="s">
        <v>3023</v>
      </c>
      <c r="J115" t="s">
        <v>3029</v>
      </c>
      <c r="M115" t="s">
        <v>2923</v>
      </c>
    </row>
    <row r="116" spans="1:14" x14ac:dyDescent="0.35">
      <c r="A116">
        <v>1186485</v>
      </c>
      <c r="B116" t="s">
        <v>1945</v>
      </c>
      <c r="C116" t="s">
        <v>4</v>
      </c>
      <c r="D116" t="s">
        <v>4</v>
      </c>
      <c r="E116" s="3" t="s">
        <v>127</v>
      </c>
      <c r="F116" t="s">
        <v>69</v>
      </c>
      <c r="G116" s="5" t="str">
        <f t="shared" si="1"/>
        <v>View Response</v>
      </c>
      <c r="H116" t="s">
        <v>3029</v>
      </c>
      <c r="I116" t="s">
        <v>3023</v>
      </c>
      <c r="J116" t="s">
        <v>3029</v>
      </c>
      <c r="M116" t="s">
        <v>2924</v>
      </c>
    </row>
    <row r="117" spans="1:14" x14ac:dyDescent="0.35">
      <c r="A117">
        <v>1186493</v>
      </c>
      <c r="B117" t="s">
        <v>1946</v>
      </c>
      <c r="C117" t="s">
        <v>4</v>
      </c>
      <c r="D117" t="s">
        <v>4</v>
      </c>
      <c r="E117" s="3" t="s">
        <v>4</v>
      </c>
      <c r="F117" t="s">
        <v>70</v>
      </c>
      <c r="G117" s="5" t="str">
        <f t="shared" si="1"/>
        <v>View Response</v>
      </c>
      <c r="H117" t="s">
        <v>3020</v>
      </c>
      <c r="I117" t="s">
        <v>3023</v>
      </c>
      <c r="J117" t="s">
        <v>3029</v>
      </c>
      <c r="M117" t="s">
        <v>2923</v>
      </c>
    </row>
    <row r="118" spans="1:14" x14ac:dyDescent="0.35">
      <c r="A118">
        <v>1186493</v>
      </c>
      <c r="B118" t="s">
        <v>1946</v>
      </c>
      <c r="C118" t="s">
        <v>4</v>
      </c>
      <c r="D118" t="s">
        <v>4</v>
      </c>
      <c r="E118" s="3" t="s">
        <v>4</v>
      </c>
      <c r="F118" t="s">
        <v>70</v>
      </c>
      <c r="G118" s="5" t="str">
        <f t="shared" si="1"/>
        <v>View Response</v>
      </c>
      <c r="H118" t="s">
        <v>3020</v>
      </c>
      <c r="I118" t="s">
        <v>3023</v>
      </c>
      <c r="J118" t="s">
        <v>3029</v>
      </c>
      <c r="M118" t="s">
        <v>2924</v>
      </c>
    </row>
    <row r="119" spans="1:14" x14ac:dyDescent="0.35">
      <c r="A119">
        <v>1186498</v>
      </c>
      <c r="B119" t="s">
        <v>1947</v>
      </c>
      <c r="C119" t="s">
        <v>4</v>
      </c>
      <c r="D119" t="s">
        <v>4</v>
      </c>
      <c r="E119" s="3" t="s">
        <v>127</v>
      </c>
      <c r="F119" t="s">
        <v>71</v>
      </c>
      <c r="G119" s="5" t="str">
        <f t="shared" si="1"/>
        <v>View Response</v>
      </c>
      <c r="H119" t="s">
        <v>3020</v>
      </c>
      <c r="I119" t="s">
        <v>3023</v>
      </c>
      <c r="J119" t="s">
        <v>3029</v>
      </c>
      <c r="N119" t="s">
        <v>232</v>
      </c>
    </row>
    <row r="120" spans="1:14" x14ac:dyDescent="0.35">
      <c r="A120">
        <v>1186498</v>
      </c>
      <c r="B120" t="s">
        <v>1947</v>
      </c>
      <c r="C120" t="s">
        <v>4</v>
      </c>
      <c r="D120" t="s">
        <v>4</v>
      </c>
      <c r="E120" s="3" t="s">
        <v>127</v>
      </c>
      <c r="F120" t="s">
        <v>71</v>
      </c>
      <c r="G120" s="5" t="str">
        <f t="shared" si="1"/>
        <v>View Response</v>
      </c>
      <c r="H120" t="s">
        <v>3020</v>
      </c>
      <c r="I120" t="s">
        <v>3023</v>
      </c>
      <c r="J120" t="s">
        <v>3029</v>
      </c>
      <c r="M120" t="s">
        <v>2923</v>
      </c>
    </row>
    <row r="121" spans="1:14" x14ac:dyDescent="0.35">
      <c r="A121">
        <v>1186498</v>
      </c>
      <c r="B121" t="s">
        <v>1947</v>
      </c>
      <c r="C121" t="s">
        <v>4</v>
      </c>
      <c r="D121" t="s">
        <v>4</v>
      </c>
      <c r="E121" s="3" t="s">
        <v>127</v>
      </c>
      <c r="F121" t="s">
        <v>71</v>
      </c>
      <c r="G121" s="5" t="str">
        <f t="shared" si="1"/>
        <v>View Response</v>
      </c>
      <c r="H121" t="s">
        <v>3020</v>
      </c>
      <c r="I121" t="s">
        <v>3023</v>
      </c>
      <c r="J121" t="s">
        <v>3029</v>
      </c>
      <c r="M121" t="s">
        <v>2924</v>
      </c>
    </row>
    <row r="122" spans="1:14" x14ac:dyDescent="0.35">
      <c r="A122">
        <v>1186506</v>
      </c>
      <c r="B122" t="s">
        <v>1948</v>
      </c>
      <c r="C122" t="s">
        <v>72</v>
      </c>
      <c r="D122" t="s">
        <v>4</v>
      </c>
      <c r="E122" s="3" t="s">
        <v>4</v>
      </c>
      <c r="F122" t="s">
        <v>73</v>
      </c>
      <c r="G122" s="5" t="str">
        <f t="shared" si="1"/>
        <v>View Response</v>
      </c>
      <c r="H122" t="s">
        <v>3020</v>
      </c>
      <c r="I122" t="s">
        <v>3023</v>
      </c>
      <c r="J122" t="s">
        <v>3029</v>
      </c>
      <c r="M122" t="s">
        <v>2923</v>
      </c>
    </row>
    <row r="123" spans="1:14" x14ac:dyDescent="0.35">
      <c r="A123">
        <v>1186506</v>
      </c>
      <c r="B123" t="s">
        <v>1948</v>
      </c>
      <c r="C123" t="s">
        <v>72</v>
      </c>
      <c r="D123" t="s">
        <v>4</v>
      </c>
      <c r="E123" s="3" t="s">
        <v>4</v>
      </c>
      <c r="F123" t="s">
        <v>73</v>
      </c>
      <c r="G123" s="5" t="str">
        <f t="shared" si="1"/>
        <v>View Response</v>
      </c>
      <c r="H123" t="s">
        <v>3020</v>
      </c>
      <c r="I123" t="s">
        <v>3023</v>
      </c>
      <c r="J123" t="s">
        <v>3029</v>
      </c>
      <c r="M123" t="s">
        <v>2924</v>
      </c>
    </row>
    <row r="124" spans="1:14" x14ac:dyDescent="0.35">
      <c r="A124">
        <v>1186582</v>
      </c>
      <c r="B124" t="s">
        <v>1949</v>
      </c>
      <c r="C124" t="s">
        <v>4</v>
      </c>
      <c r="D124" t="s">
        <v>4</v>
      </c>
      <c r="E124" s="3" t="s">
        <v>4</v>
      </c>
      <c r="F124" t="s">
        <v>74</v>
      </c>
      <c r="G124" s="5" t="str">
        <f t="shared" si="1"/>
        <v>View Response</v>
      </c>
      <c r="H124" t="s">
        <v>3020</v>
      </c>
      <c r="I124" t="s">
        <v>3023</v>
      </c>
      <c r="J124" t="s">
        <v>3021</v>
      </c>
      <c r="N124" t="s">
        <v>232</v>
      </c>
    </row>
    <row r="125" spans="1:14" x14ac:dyDescent="0.35">
      <c r="A125">
        <v>1186582</v>
      </c>
      <c r="B125" t="s">
        <v>1949</v>
      </c>
      <c r="C125" t="s">
        <v>4</v>
      </c>
      <c r="D125" t="s">
        <v>4</v>
      </c>
      <c r="E125" s="3" t="s">
        <v>4</v>
      </c>
      <c r="F125" t="s">
        <v>74</v>
      </c>
      <c r="G125" s="5" t="str">
        <f t="shared" si="1"/>
        <v>View Response</v>
      </c>
      <c r="H125" t="s">
        <v>3020</v>
      </c>
      <c r="I125" t="s">
        <v>3023</v>
      </c>
      <c r="J125" t="s">
        <v>3021</v>
      </c>
      <c r="M125" t="s">
        <v>2931</v>
      </c>
    </row>
    <row r="126" spans="1:14" x14ac:dyDescent="0.35">
      <c r="A126">
        <v>1186582</v>
      </c>
      <c r="B126" t="s">
        <v>1949</v>
      </c>
      <c r="C126" t="s">
        <v>4</v>
      </c>
      <c r="D126" t="s">
        <v>4</v>
      </c>
      <c r="E126" s="3" t="s">
        <v>4</v>
      </c>
      <c r="F126" t="s">
        <v>74</v>
      </c>
      <c r="G126" s="5" t="str">
        <f t="shared" si="1"/>
        <v>View Response</v>
      </c>
      <c r="H126" t="s">
        <v>3020</v>
      </c>
      <c r="I126" t="s">
        <v>3023</v>
      </c>
      <c r="J126" t="s">
        <v>3021</v>
      </c>
      <c r="M126" t="s">
        <v>2932</v>
      </c>
    </row>
    <row r="127" spans="1:14" x14ac:dyDescent="0.35">
      <c r="A127">
        <v>1186628</v>
      </c>
      <c r="B127" t="s">
        <v>1950</v>
      </c>
      <c r="C127" t="s">
        <v>4</v>
      </c>
      <c r="D127" t="s">
        <v>4</v>
      </c>
      <c r="E127" s="3" t="s">
        <v>4</v>
      </c>
      <c r="F127" t="s">
        <v>75</v>
      </c>
      <c r="G127" s="5" t="str">
        <f t="shared" si="1"/>
        <v>View Response</v>
      </c>
      <c r="H127" t="s">
        <v>3020</v>
      </c>
      <c r="I127" t="s">
        <v>3023</v>
      </c>
      <c r="J127" t="s">
        <v>3029</v>
      </c>
      <c r="M127" t="s">
        <v>2923</v>
      </c>
    </row>
    <row r="128" spans="1:14" x14ac:dyDescent="0.35">
      <c r="A128">
        <v>1186628</v>
      </c>
      <c r="B128" t="s">
        <v>1950</v>
      </c>
      <c r="C128" t="s">
        <v>4</v>
      </c>
      <c r="D128" t="s">
        <v>4</v>
      </c>
      <c r="E128" s="3" t="s">
        <v>4</v>
      </c>
      <c r="F128" t="s">
        <v>75</v>
      </c>
      <c r="G128" s="5" t="str">
        <f t="shared" si="1"/>
        <v>View Response</v>
      </c>
      <c r="H128" t="s">
        <v>3020</v>
      </c>
      <c r="I128" t="s">
        <v>3023</v>
      </c>
      <c r="J128" t="s">
        <v>3029</v>
      </c>
      <c r="M128" t="s">
        <v>2924</v>
      </c>
    </row>
    <row r="129" spans="1:13" x14ac:dyDescent="0.35">
      <c r="A129">
        <v>1186648</v>
      </c>
      <c r="B129" t="s">
        <v>1900</v>
      </c>
      <c r="D129" t="s">
        <v>4</v>
      </c>
      <c r="E129" s="3" t="s">
        <v>4</v>
      </c>
      <c r="F129" t="s">
        <v>76</v>
      </c>
      <c r="G129" s="5" t="str">
        <f t="shared" si="1"/>
        <v>View Response</v>
      </c>
      <c r="H129" t="s">
        <v>3020</v>
      </c>
      <c r="I129" t="s">
        <v>3029</v>
      </c>
      <c r="J129" t="s">
        <v>3029</v>
      </c>
      <c r="M129" t="s">
        <v>2917</v>
      </c>
    </row>
    <row r="130" spans="1:13" x14ac:dyDescent="0.35">
      <c r="A130">
        <v>1186680</v>
      </c>
      <c r="B130" t="s">
        <v>1951</v>
      </c>
      <c r="C130" t="s">
        <v>4</v>
      </c>
      <c r="D130" t="s">
        <v>4</v>
      </c>
      <c r="E130" s="3" t="s">
        <v>4</v>
      </c>
      <c r="F130" t="s">
        <v>77</v>
      </c>
      <c r="G130" s="5" t="str">
        <f t="shared" si="1"/>
        <v>View Response</v>
      </c>
      <c r="H130" t="s">
        <v>3020</v>
      </c>
      <c r="I130" t="s">
        <v>3029</v>
      </c>
      <c r="J130" t="s">
        <v>3029</v>
      </c>
      <c r="M130" t="s">
        <v>2916</v>
      </c>
    </row>
    <row r="131" spans="1:13" x14ac:dyDescent="0.35">
      <c r="A131">
        <v>1186690</v>
      </c>
      <c r="B131" t="s">
        <v>1952</v>
      </c>
      <c r="D131" t="s">
        <v>4</v>
      </c>
      <c r="E131" s="3" t="s">
        <v>4</v>
      </c>
      <c r="F131" t="s">
        <v>78</v>
      </c>
      <c r="G131" s="5" t="str">
        <f t="shared" ref="G131:G194" si="2">HYPERLINK(F131,"View Response")</f>
        <v>View Response</v>
      </c>
      <c r="H131" t="s">
        <v>3020</v>
      </c>
      <c r="I131" t="s">
        <v>3023</v>
      </c>
      <c r="J131" t="s">
        <v>3029</v>
      </c>
      <c r="M131" t="s">
        <v>2923</v>
      </c>
    </row>
    <row r="132" spans="1:13" x14ac:dyDescent="0.35">
      <c r="A132">
        <v>1186690</v>
      </c>
      <c r="B132" t="s">
        <v>1952</v>
      </c>
      <c r="D132" t="s">
        <v>4</v>
      </c>
      <c r="E132" s="3" t="s">
        <v>4</v>
      </c>
      <c r="F132" t="s">
        <v>78</v>
      </c>
      <c r="G132" s="5" t="str">
        <f t="shared" si="2"/>
        <v>View Response</v>
      </c>
      <c r="H132" t="s">
        <v>3020</v>
      </c>
      <c r="I132" t="s">
        <v>3023</v>
      </c>
      <c r="J132" t="s">
        <v>3029</v>
      </c>
      <c r="M132" t="s">
        <v>2924</v>
      </c>
    </row>
    <row r="133" spans="1:13" x14ac:dyDescent="0.35">
      <c r="A133">
        <v>1186709</v>
      </c>
      <c r="B133" t="s">
        <v>1953</v>
      </c>
      <c r="C133" t="s">
        <v>4</v>
      </c>
      <c r="D133" t="s">
        <v>4</v>
      </c>
      <c r="E133" s="3" t="s">
        <v>4</v>
      </c>
      <c r="F133" t="s">
        <v>79</v>
      </c>
      <c r="G133" s="5" t="str">
        <f t="shared" si="2"/>
        <v>View Response</v>
      </c>
      <c r="H133" t="s">
        <v>3020</v>
      </c>
      <c r="I133" t="s">
        <v>3023</v>
      </c>
      <c r="J133" t="s">
        <v>3021</v>
      </c>
      <c r="M133" t="s">
        <v>2917</v>
      </c>
    </row>
    <row r="134" spans="1:13" x14ac:dyDescent="0.35">
      <c r="A134">
        <v>1186804</v>
      </c>
      <c r="B134" t="s">
        <v>1954</v>
      </c>
      <c r="C134" t="s">
        <v>4</v>
      </c>
      <c r="D134" t="s">
        <v>4</v>
      </c>
      <c r="E134" s="3" t="s">
        <v>4</v>
      </c>
      <c r="F134" t="s">
        <v>80</v>
      </c>
      <c r="G134" s="5" t="str">
        <f t="shared" si="2"/>
        <v>View Response</v>
      </c>
      <c r="H134" t="s">
        <v>3020</v>
      </c>
      <c r="I134" t="s">
        <v>3023</v>
      </c>
      <c r="J134" t="s">
        <v>3029</v>
      </c>
      <c r="M134" t="s">
        <v>2935</v>
      </c>
    </row>
    <row r="135" spans="1:13" x14ac:dyDescent="0.35">
      <c r="A135">
        <v>1186804</v>
      </c>
      <c r="B135" t="s">
        <v>1954</v>
      </c>
      <c r="C135" t="s">
        <v>4</v>
      </c>
      <c r="D135" t="s">
        <v>4</v>
      </c>
      <c r="E135" s="3" t="s">
        <v>4</v>
      </c>
      <c r="F135" t="s">
        <v>80</v>
      </c>
      <c r="G135" s="5" t="str">
        <f t="shared" si="2"/>
        <v>View Response</v>
      </c>
      <c r="H135" t="s">
        <v>3020</v>
      </c>
      <c r="I135" t="s">
        <v>3023</v>
      </c>
      <c r="J135" t="s">
        <v>3029</v>
      </c>
      <c r="M135" t="s">
        <v>2936</v>
      </c>
    </row>
    <row r="136" spans="1:13" x14ac:dyDescent="0.35">
      <c r="A136">
        <v>1186829</v>
      </c>
      <c r="B136" t="s">
        <v>1955</v>
      </c>
      <c r="C136" t="s">
        <v>4</v>
      </c>
      <c r="D136" t="s">
        <v>4</v>
      </c>
      <c r="E136" s="3" t="s">
        <v>4</v>
      </c>
      <c r="F136" t="s">
        <v>81</v>
      </c>
      <c r="G136" s="5" t="str">
        <f t="shared" si="2"/>
        <v>View Response</v>
      </c>
      <c r="H136" t="s">
        <v>3020</v>
      </c>
      <c r="I136" t="s">
        <v>3023</v>
      </c>
      <c r="J136" t="s">
        <v>3021</v>
      </c>
      <c r="M136" t="s">
        <v>2935</v>
      </c>
    </row>
    <row r="137" spans="1:13" x14ac:dyDescent="0.35">
      <c r="A137">
        <v>1186829</v>
      </c>
      <c r="B137" t="s">
        <v>1955</v>
      </c>
      <c r="C137" t="s">
        <v>4</v>
      </c>
      <c r="D137" t="s">
        <v>4</v>
      </c>
      <c r="E137" s="3" t="s">
        <v>4</v>
      </c>
      <c r="F137" t="s">
        <v>81</v>
      </c>
      <c r="G137" s="5" t="str">
        <f t="shared" si="2"/>
        <v>View Response</v>
      </c>
      <c r="H137" t="s">
        <v>3020</v>
      </c>
      <c r="I137" t="s">
        <v>3023</v>
      </c>
      <c r="J137" t="s">
        <v>3021</v>
      </c>
      <c r="M137" t="s">
        <v>2936</v>
      </c>
    </row>
    <row r="138" spans="1:13" x14ac:dyDescent="0.35">
      <c r="A138">
        <v>1186832</v>
      </c>
      <c r="B138" t="s">
        <v>1956</v>
      </c>
      <c r="C138" t="s">
        <v>4</v>
      </c>
      <c r="D138" t="s">
        <v>4</v>
      </c>
      <c r="E138" s="3" t="s">
        <v>4</v>
      </c>
      <c r="F138" t="s">
        <v>82</v>
      </c>
      <c r="G138" s="5" t="str">
        <f t="shared" si="2"/>
        <v>View Response</v>
      </c>
      <c r="H138" t="s">
        <v>3020</v>
      </c>
      <c r="I138" t="s">
        <v>3023</v>
      </c>
      <c r="J138" t="s">
        <v>3029</v>
      </c>
      <c r="M138" t="s">
        <v>2935</v>
      </c>
    </row>
    <row r="139" spans="1:13" x14ac:dyDescent="0.35">
      <c r="A139">
        <v>1186832</v>
      </c>
      <c r="B139" t="s">
        <v>1956</v>
      </c>
      <c r="C139" t="s">
        <v>4</v>
      </c>
      <c r="D139" t="s">
        <v>4</v>
      </c>
      <c r="E139" s="3" t="s">
        <v>4</v>
      </c>
      <c r="F139" t="s">
        <v>82</v>
      </c>
      <c r="G139" s="5" t="str">
        <f t="shared" si="2"/>
        <v>View Response</v>
      </c>
      <c r="H139" t="s">
        <v>3020</v>
      </c>
      <c r="I139" t="s">
        <v>3023</v>
      </c>
      <c r="J139" t="s">
        <v>3029</v>
      </c>
      <c r="M139" t="s">
        <v>2936</v>
      </c>
    </row>
    <row r="140" spans="1:13" x14ac:dyDescent="0.35">
      <c r="A140">
        <v>1186869</v>
      </c>
      <c r="B140" t="s">
        <v>1885</v>
      </c>
      <c r="C140" t="s">
        <v>4</v>
      </c>
      <c r="D140" t="s">
        <v>4</v>
      </c>
      <c r="E140" s="3" t="s">
        <v>127</v>
      </c>
      <c r="F140" t="s">
        <v>83</v>
      </c>
      <c r="G140" s="5" t="str">
        <f t="shared" si="2"/>
        <v>View Response</v>
      </c>
      <c r="H140" t="s">
        <v>3020</v>
      </c>
      <c r="I140" t="s">
        <v>3029</v>
      </c>
      <c r="J140" t="s">
        <v>3029</v>
      </c>
      <c r="L140" t="s">
        <v>2937</v>
      </c>
    </row>
    <row r="141" spans="1:13" x14ac:dyDescent="0.35">
      <c r="A141">
        <v>1186877</v>
      </c>
      <c r="B141" t="s">
        <v>1957</v>
      </c>
      <c r="C141" t="s">
        <v>4</v>
      </c>
      <c r="D141" t="s">
        <v>4</v>
      </c>
      <c r="E141" s="3" t="s">
        <v>4</v>
      </c>
      <c r="F141" t="s">
        <v>84</v>
      </c>
      <c r="G141" s="5" t="str">
        <f t="shared" si="2"/>
        <v>View Response</v>
      </c>
      <c r="H141" t="s">
        <v>3019</v>
      </c>
      <c r="I141" t="s">
        <v>3029</v>
      </c>
      <c r="J141" t="s">
        <v>3029</v>
      </c>
      <c r="M141" t="s">
        <v>2917</v>
      </c>
    </row>
    <row r="142" spans="1:13" x14ac:dyDescent="0.35">
      <c r="A142">
        <v>1186881</v>
      </c>
      <c r="B142" t="s">
        <v>1958</v>
      </c>
      <c r="D142" t="s">
        <v>4</v>
      </c>
      <c r="E142" s="3" t="s">
        <v>127</v>
      </c>
      <c r="F142" t="s">
        <v>85</v>
      </c>
      <c r="G142" s="5" t="str">
        <f t="shared" si="2"/>
        <v>View Response</v>
      </c>
      <c r="H142" t="s">
        <v>3020</v>
      </c>
      <c r="I142" t="s">
        <v>3023</v>
      </c>
      <c r="J142" t="s">
        <v>3029</v>
      </c>
      <c r="M142" t="s">
        <v>2923</v>
      </c>
    </row>
    <row r="143" spans="1:13" x14ac:dyDescent="0.35">
      <c r="A143">
        <v>1186881</v>
      </c>
      <c r="B143" t="s">
        <v>1958</v>
      </c>
      <c r="D143" t="s">
        <v>4</v>
      </c>
      <c r="E143" s="3" t="s">
        <v>127</v>
      </c>
      <c r="F143" t="s">
        <v>85</v>
      </c>
      <c r="G143" s="5" t="str">
        <f t="shared" si="2"/>
        <v>View Response</v>
      </c>
      <c r="H143" t="s">
        <v>3020</v>
      </c>
      <c r="I143" t="s">
        <v>3023</v>
      </c>
      <c r="J143" t="s">
        <v>3029</v>
      </c>
      <c r="M143" t="s">
        <v>2924</v>
      </c>
    </row>
    <row r="144" spans="1:13" x14ac:dyDescent="0.35">
      <c r="A144">
        <v>1186895</v>
      </c>
      <c r="B144" t="s">
        <v>1959</v>
      </c>
      <c r="C144" t="s">
        <v>4</v>
      </c>
      <c r="D144" t="s">
        <v>4</v>
      </c>
      <c r="E144" s="3" t="s">
        <v>4</v>
      </c>
      <c r="F144" t="s">
        <v>86</v>
      </c>
      <c r="G144" s="5" t="str">
        <f t="shared" si="2"/>
        <v>View Response</v>
      </c>
      <c r="H144" t="s">
        <v>3020</v>
      </c>
      <c r="I144" t="s">
        <v>3023</v>
      </c>
      <c r="J144" t="s">
        <v>3021</v>
      </c>
      <c r="M144" t="s">
        <v>2917</v>
      </c>
    </row>
    <row r="145" spans="1:13" x14ac:dyDescent="0.35">
      <c r="A145">
        <v>1186918</v>
      </c>
      <c r="B145" t="s">
        <v>1960</v>
      </c>
      <c r="C145" t="s">
        <v>4</v>
      </c>
      <c r="D145" t="s">
        <v>4</v>
      </c>
      <c r="E145" s="3" t="s">
        <v>4</v>
      </c>
      <c r="F145" t="s">
        <v>87</v>
      </c>
      <c r="G145" s="5" t="str">
        <f t="shared" si="2"/>
        <v>View Response</v>
      </c>
      <c r="H145" t="s">
        <v>3019</v>
      </c>
      <c r="I145" t="s">
        <v>3024</v>
      </c>
      <c r="J145" t="s">
        <v>3022</v>
      </c>
      <c r="L145" t="s">
        <v>2925</v>
      </c>
    </row>
    <row r="146" spans="1:13" x14ac:dyDescent="0.35">
      <c r="A146">
        <v>1186919</v>
      </c>
      <c r="B146" t="s">
        <v>1961</v>
      </c>
      <c r="C146" t="s">
        <v>4</v>
      </c>
      <c r="D146" t="s">
        <v>4</v>
      </c>
      <c r="E146" s="3" t="s">
        <v>4</v>
      </c>
      <c r="F146" t="s">
        <v>88</v>
      </c>
      <c r="G146" s="5" t="str">
        <f t="shared" si="2"/>
        <v>View Response</v>
      </c>
      <c r="H146" t="s">
        <v>3019</v>
      </c>
      <c r="I146" t="s">
        <v>3024</v>
      </c>
      <c r="J146" t="s">
        <v>3022</v>
      </c>
      <c r="L146" t="s">
        <v>2925</v>
      </c>
    </row>
    <row r="147" spans="1:13" x14ac:dyDescent="0.35">
      <c r="A147">
        <v>1186919</v>
      </c>
      <c r="B147" t="s">
        <v>1961</v>
      </c>
      <c r="C147" t="s">
        <v>4</v>
      </c>
      <c r="D147" t="s">
        <v>4</v>
      </c>
      <c r="E147" s="3" t="s">
        <v>4</v>
      </c>
      <c r="F147" t="s">
        <v>88</v>
      </c>
      <c r="G147" s="5" t="str">
        <f t="shared" si="2"/>
        <v>View Response</v>
      </c>
      <c r="H147" t="s">
        <v>3019</v>
      </c>
      <c r="I147" t="s">
        <v>3024</v>
      </c>
      <c r="J147" t="s">
        <v>3022</v>
      </c>
      <c r="M147" t="s">
        <v>2922</v>
      </c>
    </row>
    <row r="148" spans="1:13" x14ac:dyDescent="0.35">
      <c r="A148">
        <v>1186947</v>
      </c>
      <c r="B148" t="s">
        <v>1885</v>
      </c>
      <c r="C148" t="s">
        <v>4</v>
      </c>
      <c r="D148" t="s">
        <v>4</v>
      </c>
      <c r="E148" s="3" t="s">
        <v>4</v>
      </c>
      <c r="F148" t="s">
        <v>89</v>
      </c>
      <c r="G148" s="5" t="str">
        <f t="shared" si="2"/>
        <v>View Response</v>
      </c>
      <c r="H148" t="s">
        <v>3020</v>
      </c>
      <c r="I148" t="s">
        <v>3029</v>
      </c>
      <c r="J148" t="s">
        <v>3029</v>
      </c>
      <c r="M148" t="s">
        <v>2917</v>
      </c>
    </row>
    <row r="149" spans="1:13" x14ac:dyDescent="0.35">
      <c r="A149">
        <v>1186954</v>
      </c>
      <c r="B149" t="s">
        <v>1962</v>
      </c>
      <c r="C149" t="s">
        <v>90</v>
      </c>
      <c r="D149" t="s">
        <v>4</v>
      </c>
      <c r="E149" s="3" t="s">
        <v>127</v>
      </c>
      <c r="F149" t="s">
        <v>91</v>
      </c>
      <c r="G149" s="5" t="str">
        <f t="shared" si="2"/>
        <v>View Response</v>
      </c>
      <c r="H149" t="s">
        <v>3020</v>
      </c>
      <c r="I149" t="s">
        <v>3023</v>
      </c>
      <c r="J149" t="s">
        <v>3029</v>
      </c>
      <c r="K149" t="s">
        <v>2939</v>
      </c>
    </row>
    <row r="150" spans="1:13" x14ac:dyDescent="0.35">
      <c r="A150">
        <v>1186954</v>
      </c>
      <c r="B150" t="s">
        <v>1962</v>
      </c>
      <c r="C150" t="s">
        <v>90</v>
      </c>
      <c r="D150" t="s">
        <v>4</v>
      </c>
      <c r="E150" s="3" t="s">
        <v>127</v>
      </c>
      <c r="F150" t="s">
        <v>91</v>
      </c>
      <c r="G150" s="5" t="str">
        <f t="shared" si="2"/>
        <v>View Response</v>
      </c>
      <c r="H150" t="s">
        <v>3020</v>
      </c>
      <c r="I150" t="s">
        <v>3023</v>
      </c>
      <c r="J150" t="s">
        <v>3029</v>
      </c>
      <c r="K150" t="s">
        <v>2940</v>
      </c>
    </row>
    <row r="151" spans="1:13" x14ac:dyDescent="0.35">
      <c r="A151">
        <v>1186954</v>
      </c>
      <c r="B151" t="s">
        <v>1962</v>
      </c>
      <c r="C151" t="s">
        <v>90</v>
      </c>
      <c r="D151" t="s">
        <v>4</v>
      </c>
      <c r="E151" s="3" t="s">
        <v>127</v>
      </c>
      <c r="F151" t="s">
        <v>91</v>
      </c>
      <c r="G151" s="5" t="str">
        <f t="shared" si="2"/>
        <v>View Response</v>
      </c>
      <c r="H151" t="s">
        <v>3020</v>
      </c>
      <c r="I151" t="s">
        <v>3023</v>
      </c>
      <c r="J151" t="s">
        <v>3029</v>
      </c>
      <c r="K151" t="s">
        <v>2941</v>
      </c>
    </row>
    <row r="152" spans="1:13" x14ac:dyDescent="0.35">
      <c r="A152">
        <v>1186954</v>
      </c>
      <c r="B152" t="s">
        <v>1962</v>
      </c>
      <c r="C152" t="s">
        <v>90</v>
      </c>
      <c r="D152" t="s">
        <v>4</v>
      </c>
      <c r="E152" s="3" t="s">
        <v>127</v>
      </c>
      <c r="F152" t="s">
        <v>91</v>
      </c>
      <c r="G152" s="5" t="str">
        <f t="shared" si="2"/>
        <v>View Response</v>
      </c>
      <c r="H152" t="s">
        <v>3020</v>
      </c>
      <c r="I152" t="s">
        <v>3023</v>
      </c>
      <c r="J152" t="s">
        <v>3029</v>
      </c>
      <c r="L152" t="s">
        <v>2937</v>
      </c>
    </row>
    <row r="153" spans="1:13" x14ac:dyDescent="0.35">
      <c r="A153">
        <v>1186954</v>
      </c>
      <c r="B153" t="s">
        <v>1962</v>
      </c>
      <c r="C153" t="s">
        <v>90</v>
      </c>
      <c r="D153" t="s">
        <v>4</v>
      </c>
      <c r="E153" s="3" t="s">
        <v>127</v>
      </c>
      <c r="F153" t="s">
        <v>91</v>
      </c>
      <c r="G153" s="5" t="str">
        <f t="shared" si="2"/>
        <v>View Response</v>
      </c>
      <c r="H153" t="s">
        <v>3020</v>
      </c>
      <c r="I153" t="s">
        <v>3023</v>
      </c>
      <c r="J153" t="s">
        <v>3029</v>
      </c>
      <c r="M153" t="s">
        <v>2916</v>
      </c>
    </row>
    <row r="154" spans="1:13" x14ac:dyDescent="0.35">
      <c r="A154">
        <v>1186961</v>
      </c>
      <c r="B154" t="s">
        <v>1962</v>
      </c>
      <c r="C154" t="s">
        <v>90</v>
      </c>
      <c r="D154" t="s">
        <v>4</v>
      </c>
      <c r="E154" s="3" t="s">
        <v>127</v>
      </c>
      <c r="F154" t="s">
        <v>92</v>
      </c>
      <c r="G154" s="5" t="str">
        <f t="shared" si="2"/>
        <v>View Response</v>
      </c>
      <c r="H154" t="s">
        <v>3020</v>
      </c>
      <c r="I154" t="s">
        <v>3029</v>
      </c>
      <c r="J154" t="s">
        <v>3029</v>
      </c>
      <c r="M154" t="s">
        <v>2916</v>
      </c>
    </row>
    <row r="155" spans="1:13" x14ac:dyDescent="0.35">
      <c r="A155">
        <v>1186962</v>
      </c>
      <c r="B155" t="s">
        <v>1962</v>
      </c>
      <c r="C155" t="s">
        <v>90</v>
      </c>
      <c r="D155" t="s">
        <v>4</v>
      </c>
      <c r="E155" s="3" t="s">
        <v>127</v>
      </c>
      <c r="F155" t="s">
        <v>93</v>
      </c>
      <c r="G155" s="5" t="str">
        <f t="shared" si="2"/>
        <v>View Response</v>
      </c>
      <c r="H155" t="s">
        <v>3020</v>
      </c>
      <c r="I155" t="s">
        <v>3029</v>
      </c>
      <c r="J155" t="s">
        <v>3029</v>
      </c>
      <c r="L155" t="s">
        <v>2930</v>
      </c>
    </row>
    <row r="156" spans="1:13" x14ac:dyDescent="0.35">
      <c r="A156">
        <v>1186962</v>
      </c>
      <c r="B156" t="s">
        <v>1962</v>
      </c>
      <c r="C156" t="s">
        <v>90</v>
      </c>
      <c r="D156" t="s">
        <v>4</v>
      </c>
      <c r="E156" s="3" t="s">
        <v>127</v>
      </c>
      <c r="F156" t="s">
        <v>93</v>
      </c>
      <c r="G156" s="5" t="str">
        <f t="shared" si="2"/>
        <v>View Response</v>
      </c>
      <c r="H156" t="s">
        <v>3020</v>
      </c>
      <c r="I156" t="s">
        <v>3029</v>
      </c>
      <c r="J156" t="s">
        <v>3029</v>
      </c>
      <c r="M156" t="s">
        <v>2916</v>
      </c>
    </row>
    <row r="157" spans="1:13" x14ac:dyDescent="0.35">
      <c r="A157">
        <v>1187152</v>
      </c>
      <c r="B157" t="s">
        <v>1963</v>
      </c>
      <c r="C157" t="s">
        <v>4</v>
      </c>
      <c r="D157" t="s">
        <v>4</v>
      </c>
      <c r="E157" s="3" t="s">
        <v>4</v>
      </c>
      <c r="F157" t="s">
        <v>94</v>
      </c>
      <c r="G157" s="5" t="str">
        <f t="shared" si="2"/>
        <v>View Response</v>
      </c>
      <c r="H157" t="s">
        <v>3020</v>
      </c>
      <c r="I157" t="s">
        <v>3023</v>
      </c>
      <c r="J157" t="s">
        <v>3021</v>
      </c>
      <c r="M157" t="s">
        <v>2931</v>
      </c>
    </row>
    <row r="158" spans="1:13" x14ac:dyDescent="0.35">
      <c r="A158">
        <v>1187152</v>
      </c>
      <c r="B158" t="s">
        <v>1963</v>
      </c>
      <c r="C158" t="s">
        <v>4</v>
      </c>
      <c r="D158" t="s">
        <v>4</v>
      </c>
      <c r="E158" s="3" t="s">
        <v>4</v>
      </c>
      <c r="F158" t="s">
        <v>94</v>
      </c>
      <c r="G158" s="5" t="str">
        <f t="shared" si="2"/>
        <v>View Response</v>
      </c>
      <c r="H158" t="s">
        <v>3020</v>
      </c>
      <c r="I158" t="s">
        <v>3023</v>
      </c>
      <c r="J158" t="s">
        <v>3021</v>
      </c>
      <c r="M158" t="s">
        <v>2932</v>
      </c>
    </row>
    <row r="159" spans="1:13" x14ac:dyDescent="0.35">
      <c r="A159">
        <v>1187158</v>
      </c>
      <c r="B159" t="s">
        <v>1962</v>
      </c>
      <c r="C159" t="s">
        <v>90</v>
      </c>
      <c r="D159" t="s">
        <v>4</v>
      </c>
      <c r="E159" s="3" t="s">
        <v>127</v>
      </c>
      <c r="F159" t="s">
        <v>95</v>
      </c>
      <c r="G159" s="5" t="str">
        <f t="shared" si="2"/>
        <v>View Response</v>
      </c>
      <c r="H159" t="s">
        <v>3020</v>
      </c>
      <c r="I159" t="s">
        <v>3029</v>
      </c>
      <c r="J159" t="s">
        <v>3029</v>
      </c>
      <c r="L159" t="s">
        <v>2942</v>
      </c>
    </row>
    <row r="160" spans="1:13" x14ac:dyDescent="0.35">
      <c r="A160">
        <v>1187169</v>
      </c>
      <c r="B160" t="s">
        <v>1962</v>
      </c>
      <c r="C160" t="s">
        <v>90</v>
      </c>
      <c r="D160" t="s">
        <v>4</v>
      </c>
      <c r="E160" s="3" t="s">
        <v>127</v>
      </c>
      <c r="F160" t="s">
        <v>96</v>
      </c>
      <c r="G160" s="5" t="str">
        <f t="shared" si="2"/>
        <v>View Response</v>
      </c>
      <c r="H160" t="s">
        <v>3020</v>
      </c>
      <c r="I160" t="s">
        <v>3029</v>
      </c>
      <c r="J160" t="s">
        <v>3029</v>
      </c>
      <c r="L160" t="s">
        <v>2943</v>
      </c>
    </row>
    <row r="161" spans="1:14" x14ac:dyDescent="0.35">
      <c r="A161">
        <v>1187169</v>
      </c>
      <c r="B161" t="s">
        <v>1962</v>
      </c>
      <c r="C161" t="s">
        <v>90</v>
      </c>
      <c r="D161" t="s">
        <v>4</v>
      </c>
      <c r="E161" s="3" t="s">
        <v>127</v>
      </c>
      <c r="F161" t="s">
        <v>96</v>
      </c>
      <c r="G161" s="5" t="str">
        <f t="shared" si="2"/>
        <v>View Response</v>
      </c>
      <c r="H161" t="s">
        <v>3020</v>
      </c>
      <c r="I161" t="s">
        <v>3029</v>
      </c>
      <c r="J161" t="s">
        <v>3029</v>
      </c>
      <c r="M161" t="s">
        <v>2916</v>
      </c>
    </row>
    <row r="162" spans="1:14" x14ac:dyDescent="0.35">
      <c r="A162">
        <v>1187175</v>
      </c>
      <c r="B162" t="s">
        <v>1964</v>
      </c>
      <c r="C162" t="s">
        <v>4</v>
      </c>
      <c r="D162" t="s">
        <v>4</v>
      </c>
      <c r="E162" s="3" t="s">
        <v>4</v>
      </c>
      <c r="F162" t="s">
        <v>97</v>
      </c>
      <c r="G162" s="5" t="str">
        <f t="shared" si="2"/>
        <v>View Response</v>
      </c>
      <c r="H162" t="s">
        <v>3020</v>
      </c>
      <c r="I162" t="s">
        <v>3023</v>
      </c>
      <c r="J162" t="s">
        <v>3021</v>
      </c>
      <c r="M162" t="s">
        <v>2931</v>
      </c>
    </row>
    <row r="163" spans="1:14" x14ac:dyDescent="0.35">
      <c r="A163">
        <v>1187175</v>
      </c>
      <c r="B163" t="s">
        <v>1964</v>
      </c>
      <c r="C163" t="s">
        <v>4</v>
      </c>
      <c r="D163" t="s">
        <v>4</v>
      </c>
      <c r="E163" s="3" t="s">
        <v>4</v>
      </c>
      <c r="F163" t="s">
        <v>97</v>
      </c>
      <c r="G163" s="5" t="str">
        <f t="shared" si="2"/>
        <v>View Response</v>
      </c>
      <c r="H163" t="s">
        <v>3020</v>
      </c>
      <c r="I163" t="s">
        <v>3023</v>
      </c>
      <c r="J163" t="s">
        <v>3021</v>
      </c>
      <c r="M163" t="s">
        <v>2932</v>
      </c>
    </row>
    <row r="164" spans="1:14" x14ac:dyDescent="0.35">
      <c r="A164">
        <v>1187177</v>
      </c>
      <c r="B164" t="s">
        <v>1965</v>
      </c>
      <c r="C164" t="s">
        <v>4</v>
      </c>
      <c r="D164" t="s">
        <v>4</v>
      </c>
      <c r="E164" s="3" t="s">
        <v>4</v>
      </c>
      <c r="F164" t="s">
        <v>98</v>
      </c>
      <c r="G164" s="5" t="str">
        <f t="shared" si="2"/>
        <v>View Response</v>
      </c>
      <c r="H164" t="s">
        <v>3020</v>
      </c>
      <c r="I164" t="s">
        <v>3023</v>
      </c>
      <c r="J164" t="s">
        <v>3029</v>
      </c>
      <c r="M164" t="s">
        <v>2923</v>
      </c>
    </row>
    <row r="165" spans="1:14" x14ac:dyDescent="0.35">
      <c r="A165">
        <v>1187177</v>
      </c>
      <c r="B165" t="s">
        <v>1965</v>
      </c>
      <c r="C165" t="s">
        <v>4</v>
      </c>
      <c r="D165" t="s">
        <v>4</v>
      </c>
      <c r="E165" s="3" t="s">
        <v>4</v>
      </c>
      <c r="F165" t="s">
        <v>98</v>
      </c>
      <c r="G165" s="5" t="str">
        <f t="shared" si="2"/>
        <v>View Response</v>
      </c>
      <c r="H165" t="s">
        <v>3020</v>
      </c>
      <c r="I165" t="s">
        <v>3023</v>
      </c>
      <c r="J165" t="s">
        <v>3029</v>
      </c>
      <c r="M165" t="s">
        <v>2924</v>
      </c>
    </row>
    <row r="166" spans="1:14" x14ac:dyDescent="0.35">
      <c r="A166">
        <v>1187188</v>
      </c>
      <c r="B166" t="s">
        <v>1966</v>
      </c>
      <c r="C166" t="s">
        <v>4</v>
      </c>
      <c r="D166" t="s">
        <v>4</v>
      </c>
      <c r="E166" s="3" t="s">
        <v>4</v>
      </c>
      <c r="F166" t="s">
        <v>99</v>
      </c>
      <c r="G166" s="5" t="str">
        <f t="shared" si="2"/>
        <v>View Response</v>
      </c>
      <c r="H166" t="s">
        <v>3020</v>
      </c>
      <c r="I166" t="s">
        <v>3023</v>
      </c>
      <c r="J166" t="s">
        <v>3029</v>
      </c>
      <c r="M166" t="s">
        <v>2931</v>
      </c>
    </row>
    <row r="167" spans="1:14" x14ac:dyDescent="0.35">
      <c r="A167">
        <v>1187188</v>
      </c>
      <c r="B167" t="s">
        <v>1966</v>
      </c>
      <c r="C167" t="s">
        <v>4</v>
      </c>
      <c r="D167" t="s">
        <v>4</v>
      </c>
      <c r="E167" s="3" t="s">
        <v>4</v>
      </c>
      <c r="F167" t="s">
        <v>99</v>
      </c>
      <c r="G167" s="5" t="str">
        <f t="shared" si="2"/>
        <v>View Response</v>
      </c>
      <c r="H167" t="s">
        <v>3020</v>
      </c>
      <c r="I167" t="s">
        <v>3023</v>
      </c>
      <c r="J167" t="s">
        <v>3029</v>
      </c>
      <c r="M167" t="s">
        <v>2932</v>
      </c>
    </row>
    <row r="168" spans="1:14" x14ac:dyDescent="0.35">
      <c r="A168">
        <v>1187258</v>
      </c>
      <c r="B168" t="s">
        <v>1967</v>
      </c>
      <c r="C168" t="s">
        <v>100</v>
      </c>
      <c r="D168" t="s">
        <v>4</v>
      </c>
      <c r="E168" s="3" t="s">
        <v>127</v>
      </c>
      <c r="F168" t="s">
        <v>101</v>
      </c>
      <c r="G168" s="5" t="str">
        <f t="shared" si="2"/>
        <v>View Response</v>
      </c>
      <c r="H168" t="s">
        <v>3020</v>
      </c>
      <c r="I168" t="s">
        <v>3023</v>
      </c>
      <c r="J168" t="s">
        <v>3021</v>
      </c>
      <c r="M168" t="s">
        <v>2917</v>
      </c>
    </row>
    <row r="169" spans="1:14" x14ac:dyDescent="0.35">
      <c r="A169">
        <v>1187283</v>
      </c>
      <c r="B169" t="s">
        <v>1885</v>
      </c>
      <c r="C169" t="s">
        <v>4</v>
      </c>
      <c r="D169" t="s">
        <v>4</v>
      </c>
      <c r="E169" s="3" t="s">
        <v>4</v>
      </c>
      <c r="F169" t="s">
        <v>102</v>
      </c>
      <c r="G169" s="5" t="str">
        <f t="shared" si="2"/>
        <v>View Response</v>
      </c>
      <c r="H169" t="s">
        <v>3020</v>
      </c>
      <c r="I169" t="s">
        <v>3029</v>
      </c>
      <c r="J169" t="s">
        <v>3029</v>
      </c>
      <c r="N169" t="s">
        <v>232</v>
      </c>
    </row>
    <row r="170" spans="1:14" x14ac:dyDescent="0.35">
      <c r="A170">
        <v>1187283</v>
      </c>
      <c r="B170" t="s">
        <v>1885</v>
      </c>
      <c r="C170" t="s">
        <v>4</v>
      </c>
      <c r="D170" t="s">
        <v>4</v>
      </c>
      <c r="E170" s="3" t="s">
        <v>4</v>
      </c>
      <c r="F170" t="s">
        <v>102</v>
      </c>
      <c r="G170" s="5" t="str">
        <f t="shared" si="2"/>
        <v>View Response</v>
      </c>
      <c r="H170" t="s">
        <v>3020</v>
      </c>
      <c r="I170" t="s">
        <v>3029</v>
      </c>
      <c r="J170" t="s">
        <v>3029</v>
      </c>
      <c r="M170" t="s">
        <v>2917</v>
      </c>
    </row>
    <row r="171" spans="1:14" x14ac:dyDescent="0.35">
      <c r="A171">
        <v>1187294</v>
      </c>
      <c r="B171" t="s">
        <v>1968</v>
      </c>
      <c r="C171" t="s">
        <v>103</v>
      </c>
      <c r="D171" t="s">
        <v>4</v>
      </c>
      <c r="E171" s="3" t="s">
        <v>4</v>
      </c>
      <c r="F171" t="s">
        <v>104</v>
      </c>
      <c r="G171" s="5" t="str">
        <f t="shared" si="2"/>
        <v>View Response</v>
      </c>
      <c r="H171" t="s">
        <v>3029</v>
      </c>
      <c r="I171" t="s">
        <v>3024</v>
      </c>
      <c r="J171" t="s">
        <v>3029</v>
      </c>
      <c r="L171" t="s">
        <v>2925</v>
      </c>
    </row>
    <row r="172" spans="1:14" x14ac:dyDescent="0.35">
      <c r="A172">
        <v>1187294</v>
      </c>
      <c r="B172" t="s">
        <v>1968</v>
      </c>
      <c r="C172" t="s">
        <v>103</v>
      </c>
      <c r="D172" t="s">
        <v>4</v>
      </c>
      <c r="E172" s="3" t="s">
        <v>4</v>
      </c>
      <c r="F172" t="s">
        <v>104</v>
      </c>
      <c r="G172" s="5" t="str">
        <f t="shared" si="2"/>
        <v>View Response</v>
      </c>
      <c r="H172" t="s">
        <v>3029</v>
      </c>
      <c r="I172" t="s">
        <v>3024</v>
      </c>
      <c r="J172" t="s">
        <v>3029</v>
      </c>
      <c r="L172" t="s">
        <v>2944</v>
      </c>
    </row>
    <row r="173" spans="1:14" x14ac:dyDescent="0.35">
      <c r="A173">
        <v>1187294</v>
      </c>
      <c r="B173" t="s">
        <v>1968</v>
      </c>
      <c r="C173" t="s">
        <v>103</v>
      </c>
      <c r="D173" t="s">
        <v>4</v>
      </c>
      <c r="E173" s="3" t="s">
        <v>4</v>
      </c>
      <c r="F173" t="s">
        <v>104</v>
      </c>
      <c r="G173" s="5" t="str">
        <f t="shared" si="2"/>
        <v>View Response</v>
      </c>
      <c r="H173" t="s">
        <v>3029</v>
      </c>
      <c r="I173" t="s">
        <v>3024</v>
      </c>
      <c r="J173" t="s">
        <v>3029</v>
      </c>
      <c r="M173" t="s">
        <v>2922</v>
      </c>
    </row>
    <row r="174" spans="1:14" x14ac:dyDescent="0.35">
      <c r="A174">
        <v>1187317</v>
      </c>
      <c r="B174" t="s">
        <v>1969</v>
      </c>
      <c r="C174" t="s">
        <v>4</v>
      </c>
      <c r="D174" t="s">
        <v>4</v>
      </c>
      <c r="E174" s="3" t="s">
        <v>4</v>
      </c>
      <c r="F174" t="s">
        <v>105</v>
      </c>
      <c r="G174" s="5" t="str">
        <f t="shared" si="2"/>
        <v>View Response</v>
      </c>
      <c r="H174" t="s">
        <v>3020</v>
      </c>
      <c r="I174" t="s">
        <v>3023</v>
      </c>
      <c r="J174" t="s">
        <v>3029</v>
      </c>
      <c r="M174" t="s">
        <v>2923</v>
      </c>
    </row>
    <row r="175" spans="1:14" x14ac:dyDescent="0.35">
      <c r="A175">
        <v>1187317</v>
      </c>
      <c r="B175" t="s">
        <v>1969</v>
      </c>
      <c r="C175" t="s">
        <v>4</v>
      </c>
      <c r="D175" t="s">
        <v>4</v>
      </c>
      <c r="E175" s="3" t="s">
        <v>4</v>
      </c>
      <c r="F175" t="s">
        <v>105</v>
      </c>
      <c r="G175" s="5" t="str">
        <f t="shared" si="2"/>
        <v>View Response</v>
      </c>
      <c r="H175" t="s">
        <v>3020</v>
      </c>
      <c r="I175" t="s">
        <v>3023</v>
      </c>
      <c r="J175" t="s">
        <v>3029</v>
      </c>
      <c r="M175" t="s">
        <v>2924</v>
      </c>
    </row>
    <row r="176" spans="1:14" x14ac:dyDescent="0.35">
      <c r="A176">
        <v>1187456</v>
      </c>
      <c r="B176" t="s">
        <v>1970</v>
      </c>
      <c r="C176" t="s">
        <v>4</v>
      </c>
      <c r="D176" t="s">
        <v>4</v>
      </c>
      <c r="E176" s="3" t="s">
        <v>4</v>
      </c>
      <c r="F176" t="s">
        <v>106</v>
      </c>
      <c r="G176" s="5" t="str">
        <f t="shared" si="2"/>
        <v>View Response</v>
      </c>
      <c r="H176" t="s">
        <v>3020</v>
      </c>
      <c r="I176" t="s">
        <v>3023</v>
      </c>
      <c r="J176" t="s">
        <v>3029</v>
      </c>
      <c r="M176" t="s">
        <v>2935</v>
      </c>
    </row>
    <row r="177" spans="1:14" x14ac:dyDescent="0.35">
      <c r="A177">
        <v>1187456</v>
      </c>
      <c r="B177" t="s">
        <v>1970</v>
      </c>
      <c r="C177" t="s">
        <v>4</v>
      </c>
      <c r="D177" t="s">
        <v>4</v>
      </c>
      <c r="E177" s="3" t="s">
        <v>4</v>
      </c>
      <c r="F177" t="s">
        <v>106</v>
      </c>
      <c r="G177" s="5" t="str">
        <f t="shared" si="2"/>
        <v>View Response</v>
      </c>
      <c r="H177" t="s">
        <v>3020</v>
      </c>
      <c r="I177" t="s">
        <v>3023</v>
      </c>
      <c r="J177" t="s">
        <v>3029</v>
      </c>
      <c r="M177" t="s">
        <v>2936</v>
      </c>
    </row>
    <row r="178" spans="1:14" x14ac:dyDescent="0.35">
      <c r="A178">
        <v>1187466</v>
      </c>
      <c r="B178" t="s">
        <v>1971</v>
      </c>
      <c r="C178" t="s">
        <v>4</v>
      </c>
      <c r="D178" t="s">
        <v>4</v>
      </c>
      <c r="E178" s="3" t="s">
        <v>4</v>
      </c>
      <c r="F178" t="s">
        <v>107</v>
      </c>
      <c r="G178" s="5" t="str">
        <f t="shared" si="2"/>
        <v>View Response</v>
      </c>
      <c r="H178" t="s">
        <v>3020</v>
      </c>
      <c r="I178" t="s">
        <v>3023</v>
      </c>
      <c r="J178" t="s">
        <v>3029</v>
      </c>
      <c r="M178" t="s">
        <v>2935</v>
      </c>
    </row>
    <row r="179" spans="1:14" x14ac:dyDescent="0.35">
      <c r="A179">
        <v>1187466</v>
      </c>
      <c r="B179" t="s">
        <v>1971</v>
      </c>
      <c r="C179" t="s">
        <v>4</v>
      </c>
      <c r="D179" t="s">
        <v>4</v>
      </c>
      <c r="E179" s="3" t="s">
        <v>4</v>
      </c>
      <c r="F179" t="s">
        <v>107</v>
      </c>
      <c r="G179" s="5" t="str">
        <f t="shared" si="2"/>
        <v>View Response</v>
      </c>
      <c r="H179" t="s">
        <v>3020</v>
      </c>
      <c r="I179" t="s">
        <v>3023</v>
      </c>
      <c r="J179" t="s">
        <v>3029</v>
      </c>
      <c r="M179" t="s">
        <v>2936</v>
      </c>
    </row>
    <row r="180" spans="1:14" x14ac:dyDescent="0.35">
      <c r="A180">
        <v>1187471</v>
      </c>
      <c r="B180" t="s">
        <v>1972</v>
      </c>
      <c r="C180" t="s">
        <v>4</v>
      </c>
      <c r="D180" t="s">
        <v>4</v>
      </c>
      <c r="E180" s="3" t="s">
        <v>4</v>
      </c>
      <c r="F180" t="s">
        <v>108</v>
      </c>
      <c r="G180" s="5" t="str">
        <f t="shared" si="2"/>
        <v>View Response</v>
      </c>
      <c r="H180" t="s">
        <v>3020</v>
      </c>
      <c r="I180" t="s">
        <v>3023</v>
      </c>
      <c r="J180" t="s">
        <v>3021</v>
      </c>
      <c r="M180" t="s">
        <v>2917</v>
      </c>
    </row>
    <row r="181" spans="1:14" x14ac:dyDescent="0.35">
      <c r="A181">
        <v>1187472</v>
      </c>
      <c r="B181" t="s">
        <v>1973</v>
      </c>
      <c r="C181" t="s">
        <v>4</v>
      </c>
      <c r="D181" t="s">
        <v>4</v>
      </c>
      <c r="E181" s="3" t="s">
        <v>4</v>
      </c>
      <c r="F181" t="s">
        <v>109</v>
      </c>
      <c r="G181" s="5" t="str">
        <f t="shared" si="2"/>
        <v>View Response</v>
      </c>
      <c r="H181" t="s">
        <v>3020</v>
      </c>
      <c r="I181" t="s">
        <v>3023</v>
      </c>
      <c r="J181" t="s">
        <v>3029</v>
      </c>
      <c r="M181" t="s">
        <v>2935</v>
      </c>
    </row>
    <row r="182" spans="1:14" x14ac:dyDescent="0.35">
      <c r="A182">
        <v>1187472</v>
      </c>
      <c r="B182" t="s">
        <v>1973</v>
      </c>
      <c r="C182" t="s">
        <v>4</v>
      </c>
      <c r="D182" t="s">
        <v>4</v>
      </c>
      <c r="E182" s="3" t="s">
        <v>4</v>
      </c>
      <c r="F182" t="s">
        <v>109</v>
      </c>
      <c r="G182" s="5" t="str">
        <f t="shared" si="2"/>
        <v>View Response</v>
      </c>
      <c r="H182" t="s">
        <v>3020</v>
      </c>
      <c r="I182" t="s">
        <v>3023</v>
      </c>
      <c r="J182" t="s">
        <v>3029</v>
      </c>
      <c r="M182" t="s">
        <v>2936</v>
      </c>
    </row>
    <row r="183" spans="1:14" x14ac:dyDescent="0.35">
      <c r="A183">
        <v>1187476</v>
      </c>
      <c r="B183" t="s">
        <v>1974</v>
      </c>
      <c r="C183" t="s">
        <v>4</v>
      </c>
      <c r="D183" t="s">
        <v>4</v>
      </c>
      <c r="E183" s="3" t="s">
        <v>4</v>
      </c>
      <c r="F183" t="s">
        <v>110</v>
      </c>
      <c r="G183" s="5" t="str">
        <f t="shared" si="2"/>
        <v>View Response</v>
      </c>
      <c r="H183" t="s">
        <v>3020</v>
      </c>
      <c r="I183" t="s">
        <v>3029</v>
      </c>
      <c r="J183" t="s">
        <v>3029</v>
      </c>
      <c r="M183" t="s">
        <v>2945</v>
      </c>
    </row>
    <row r="184" spans="1:14" x14ac:dyDescent="0.35">
      <c r="A184">
        <v>1187476</v>
      </c>
      <c r="B184" t="s">
        <v>1974</v>
      </c>
      <c r="C184" t="s">
        <v>4</v>
      </c>
      <c r="D184" t="s">
        <v>4</v>
      </c>
      <c r="E184" s="3" t="s">
        <v>4</v>
      </c>
      <c r="F184" t="s">
        <v>110</v>
      </c>
      <c r="G184" s="5" t="str">
        <f t="shared" si="2"/>
        <v>View Response</v>
      </c>
      <c r="H184" t="s">
        <v>3020</v>
      </c>
      <c r="I184" t="s">
        <v>3029</v>
      </c>
      <c r="J184" t="s">
        <v>3029</v>
      </c>
      <c r="M184" t="s">
        <v>2917</v>
      </c>
    </row>
    <row r="185" spans="1:14" x14ac:dyDescent="0.35">
      <c r="A185">
        <v>1187476</v>
      </c>
      <c r="B185" t="s">
        <v>1974</v>
      </c>
      <c r="C185" t="s">
        <v>4</v>
      </c>
      <c r="D185" t="s">
        <v>4</v>
      </c>
      <c r="E185" s="3" t="s">
        <v>4</v>
      </c>
      <c r="F185" t="s">
        <v>110</v>
      </c>
      <c r="G185" s="5" t="str">
        <f t="shared" si="2"/>
        <v>View Response</v>
      </c>
      <c r="H185" t="s">
        <v>3020</v>
      </c>
      <c r="I185" t="s">
        <v>3029</v>
      </c>
      <c r="J185" t="s">
        <v>3029</v>
      </c>
      <c r="M185" t="s">
        <v>2946</v>
      </c>
    </row>
    <row r="186" spans="1:14" x14ac:dyDescent="0.35">
      <c r="A186">
        <v>1187476</v>
      </c>
      <c r="B186" t="s">
        <v>1974</v>
      </c>
      <c r="C186" t="s">
        <v>4</v>
      </c>
      <c r="D186" t="s">
        <v>4</v>
      </c>
      <c r="E186" s="3" t="s">
        <v>4</v>
      </c>
      <c r="F186" t="s">
        <v>110</v>
      </c>
      <c r="G186" s="5" t="str">
        <f t="shared" si="2"/>
        <v>View Response</v>
      </c>
      <c r="H186" t="s">
        <v>3020</v>
      </c>
      <c r="I186" t="s">
        <v>3029</v>
      </c>
      <c r="J186" t="s">
        <v>3029</v>
      </c>
      <c r="M186" t="s">
        <v>2947</v>
      </c>
    </row>
    <row r="187" spans="1:14" x14ac:dyDescent="0.35">
      <c r="A187">
        <v>1187481</v>
      </c>
      <c r="B187" t="s">
        <v>1975</v>
      </c>
      <c r="C187" t="s">
        <v>4</v>
      </c>
      <c r="D187" t="s">
        <v>4</v>
      </c>
      <c r="E187" s="3" t="s">
        <v>4</v>
      </c>
      <c r="F187" t="s">
        <v>111</v>
      </c>
      <c r="G187" s="5" t="str">
        <f t="shared" si="2"/>
        <v>View Response</v>
      </c>
      <c r="H187" t="s">
        <v>3020</v>
      </c>
      <c r="I187" t="s">
        <v>3023</v>
      </c>
      <c r="J187" t="s">
        <v>3021</v>
      </c>
      <c r="M187" t="s">
        <v>2935</v>
      </c>
    </row>
    <row r="188" spans="1:14" x14ac:dyDescent="0.35">
      <c r="A188">
        <v>1187481</v>
      </c>
      <c r="B188" t="s">
        <v>1975</v>
      </c>
      <c r="C188" t="s">
        <v>4</v>
      </c>
      <c r="D188" t="s">
        <v>4</v>
      </c>
      <c r="E188" s="3" t="s">
        <v>4</v>
      </c>
      <c r="F188" t="s">
        <v>111</v>
      </c>
      <c r="G188" s="5" t="str">
        <f t="shared" si="2"/>
        <v>View Response</v>
      </c>
      <c r="H188" t="s">
        <v>3020</v>
      </c>
      <c r="I188" t="s">
        <v>3023</v>
      </c>
      <c r="J188" t="s">
        <v>3021</v>
      </c>
      <c r="M188" t="s">
        <v>2936</v>
      </c>
    </row>
    <row r="189" spans="1:14" x14ac:dyDescent="0.35">
      <c r="A189">
        <v>1187487</v>
      </c>
      <c r="B189" t="s">
        <v>1976</v>
      </c>
      <c r="C189" t="s">
        <v>4</v>
      </c>
      <c r="D189" t="s">
        <v>4</v>
      </c>
      <c r="E189" s="3" t="s">
        <v>127</v>
      </c>
      <c r="F189" t="s">
        <v>112</v>
      </c>
      <c r="G189" s="5" t="str">
        <f t="shared" si="2"/>
        <v>View Response</v>
      </c>
      <c r="H189" t="s">
        <v>3029</v>
      </c>
      <c r="I189" t="s">
        <v>3023</v>
      </c>
      <c r="J189" t="s">
        <v>3029</v>
      </c>
      <c r="N189" t="s">
        <v>232</v>
      </c>
    </row>
    <row r="190" spans="1:14" x14ac:dyDescent="0.35">
      <c r="A190">
        <v>1187487</v>
      </c>
      <c r="B190" t="s">
        <v>1976</v>
      </c>
      <c r="C190" t="s">
        <v>4</v>
      </c>
      <c r="D190" t="s">
        <v>4</v>
      </c>
      <c r="E190" s="3" t="s">
        <v>127</v>
      </c>
      <c r="F190" t="s">
        <v>112</v>
      </c>
      <c r="G190" s="5" t="str">
        <f t="shared" si="2"/>
        <v>View Response</v>
      </c>
      <c r="H190" t="s">
        <v>3029</v>
      </c>
      <c r="I190" t="s">
        <v>3023</v>
      </c>
      <c r="J190" t="s">
        <v>3029</v>
      </c>
      <c r="L190" t="s">
        <v>2925</v>
      </c>
    </row>
    <row r="191" spans="1:14" x14ac:dyDescent="0.35">
      <c r="A191">
        <v>1187491</v>
      </c>
      <c r="B191" t="s">
        <v>1972</v>
      </c>
      <c r="C191" t="s">
        <v>4</v>
      </c>
      <c r="D191" t="s">
        <v>4</v>
      </c>
      <c r="E191" s="3" t="s">
        <v>4</v>
      </c>
      <c r="F191" t="s">
        <v>113</v>
      </c>
      <c r="G191" s="5" t="str">
        <f t="shared" si="2"/>
        <v>View Response</v>
      </c>
      <c r="H191" t="s">
        <v>3020</v>
      </c>
      <c r="I191" t="s">
        <v>3023</v>
      </c>
      <c r="J191" t="s">
        <v>3021</v>
      </c>
      <c r="M191" t="s">
        <v>2917</v>
      </c>
    </row>
    <row r="192" spans="1:14" x14ac:dyDescent="0.35">
      <c r="A192">
        <v>1187499</v>
      </c>
      <c r="B192" t="s">
        <v>1977</v>
      </c>
      <c r="D192" t="s">
        <v>4</v>
      </c>
      <c r="E192" s="3" t="s">
        <v>4</v>
      </c>
      <c r="F192" t="s">
        <v>114</v>
      </c>
      <c r="G192" s="5" t="str">
        <f t="shared" si="2"/>
        <v>View Response</v>
      </c>
      <c r="H192" t="s">
        <v>3020</v>
      </c>
      <c r="I192" t="s">
        <v>3023</v>
      </c>
      <c r="J192" t="s">
        <v>3021</v>
      </c>
      <c r="M192" t="s">
        <v>2923</v>
      </c>
    </row>
    <row r="193" spans="1:13" x14ac:dyDescent="0.35">
      <c r="A193">
        <v>1187499</v>
      </c>
      <c r="B193" t="s">
        <v>1977</v>
      </c>
      <c r="D193" t="s">
        <v>4</v>
      </c>
      <c r="E193" s="3" t="s">
        <v>4</v>
      </c>
      <c r="F193" t="s">
        <v>114</v>
      </c>
      <c r="G193" s="5" t="str">
        <f t="shared" si="2"/>
        <v>View Response</v>
      </c>
      <c r="H193" t="s">
        <v>3020</v>
      </c>
      <c r="I193" t="s">
        <v>3023</v>
      </c>
      <c r="J193" t="s">
        <v>3021</v>
      </c>
      <c r="M193" t="s">
        <v>2918</v>
      </c>
    </row>
    <row r="194" spans="1:13" x14ac:dyDescent="0.35">
      <c r="A194">
        <v>1187499</v>
      </c>
      <c r="B194" t="s">
        <v>1977</v>
      </c>
      <c r="D194" t="s">
        <v>4</v>
      </c>
      <c r="E194" s="3" t="s">
        <v>4</v>
      </c>
      <c r="F194" t="s">
        <v>114</v>
      </c>
      <c r="G194" s="5" t="str">
        <f t="shared" si="2"/>
        <v>View Response</v>
      </c>
      <c r="H194" t="s">
        <v>3020</v>
      </c>
      <c r="I194" t="s">
        <v>3023</v>
      </c>
      <c r="J194" t="s">
        <v>3021</v>
      </c>
      <c r="M194" t="s">
        <v>2924</v>
      </c>
    </row>
    <row r="195" spans="1:13" x14ac:dyDescent="0.35">
      <c r="A195">
        <v>1187499</v>
      </c>
      <c r="B195" t="s">
        <v>1977</v>
      </c>
      <c r="D195" t="s">
        <v>4</v>
      </c>
      <c r="E195" s="3" t="s">
        <v>4</v>
      </c>
      <c r="F195" t="s">
        <v>114</v>
      </c>
      <c r="G195" s="5" t="str">
        <f t="shared" ref="G195:G258" si="3">HYPERLINK(F195,"View Response")</f>
        <v>View Response</v>
      </c>
      <c r="H195" t="s">
        <v>3020</v>
      </c>
      <c r="I195" t="s">
        <v>3023</v>
      </c>
      <c r="J195" t="s">
        <v>3021</v>
      </c>
      <c r="M195" t="s">
        <v>2919</v>
      </c>
    </row>
    <row r="196" spans="1:13" x14ac:dyDescent="0.35">
      <c r="A196">
        <v>1187499</v>
      </c>
      <c r="B196" t="s">
        <v>1977</v>
      </c>
      <c r="D196" t="s">
        <v>4</v>
      </c>
      <c r="E196" s="3" t="s">
        <v>4</v>
      </c>
      <c r="F196" t="s">
        <v>114</v>
      </c>
      <c r="G196" s="5" t="str">
        <f t="shared" si="3"/>
        <v>View Response</v>
      </c>
      <c r="H196" t="s">
        <v>3020</v>
      </c>
      <c r="I196" t="s">
        <v>3023</v>
      </c>
      <c r="J196" t="s">
        <v>3021</v>
      </c>
      <c r="M196" t="s">
        <v>2920</v>
      </c>
    </row>
    <row r="197" spans="1:13" x14ac:dyDescent="0.35">
      <c r="A197">
        <v>1187533</v>
      </c>
      <c r="B197" t="s">
        <v>1978</v>
      </c>
      <c r="C197" t="s">
        <v>115</v>
      </c>
      <c r="D197" t="s">
        <v>4</v>
      </c>
      <c r="E197" s="3" t="s">
        <v>127</v>
      </c>
      <c r="F197" t="s">
        <v>116</v>
      </c>
      <c r="G197" s="5" t="str">
        <f t="shared" si="3"/>
        <v>View Response</v>
      </c>
      <c r="H197" t="s">
        <v>3020</v>
      </c>
      <c r="I197" t="s">
        <v>3029</v>
      </c>
      <c r="J197" t="s">
        <v>3029</v>
      </c>
      <c r="L197" t="s">
        <v>2948</v>
      </c>
    </row>
    <row r="198" spans="1:13" x14ac:dyDescent="0.35">
      <c r="A198">
        <v>1187537</v>
      </c>
      <c r="B198" t="s">
        <v>1979</v>
      </c>
      <c r="C198" t="s">
        <v>4</v>
      </c>
      <c r="D198" t="s">
        <v>4</v>
      </c>
      <c r="E198" s="3" t="s">
        <v>4</v>
      </c>
      <c r="F198" t="s">
        <v>117</v>
      </c>
      <c r="G198" s="5" t="str">
        <f t="shared" si="3"/>
        <v>View Response</v>
      </c>
      <c r="H198" t="s">
        <v>3020</v>
      </c>
      <c r="I198" t="s">
        <v>3023</v>
      </c>
      <c r="J198" t="s">
        <v>3021</v>
      </c>
      <c r="M198" t="s">
        <v>2917</v>
      </c>
    </row>
    <row r="199" spans="1:13" x14ac:dyDescent="0.35">
      <c r="A199">
        <v>1187554</v>
      </c>
      <c r="B199" t="s">
        <v>1980</v>
      </c>
      <c r="C199" t="s">
        <v>4</v>
      </c>
      <c r="D199" t="s">
        <v>4</v>
      </c>
      <c r="E199" s="3" t="s">
        <v>127</v>
      </c>
      <c r="F199" t="s">
        <v>118</v>
      </c>
      <c r="G199" s="5" t="str">
        <f t="shared" si="3"/>
        <v>View Response</v>
      </c>
      <c r="H199" t="s">
        <v>3020</v>
      </c>
      <c r="I199" t="s">
        <v>3029</v>
      </c>
      <c r="J199" t="s">
        <v>3029</v>
      </c>
      <c r="M199" t="s">
        <v>2922</v>
      </c>
    </row>
    <row r="200" spans="1:13" x14ac:dyDescent="0.35">
      <c r="A200">
        <v>1187575</v>
      </c>
      <c r="B200" t="s">
        <v>1981</v>
      </c>
      <c r="C200" t="s">
        <v>4</v>
      </c>
      <c r="D200" t="s">
        <v>4</v>
      </c>
      <c r="E200" s="3" t="s">
        <v>127</v>
      </c>
      <c r="F200" t="s">
        <v>119</v>
      </c>
      <c r="G200" s="5" t="str">
        <f t="shared" si="3"/>
        <v>View Response</v>
      </c>
      <c r="H200" t="s">
        <v>3020</v>
      </c>
      <c r="I200" t="s">
        <v>3023</v>
      </c>
      <c r="J200" t="s">
        <v>3021</v>
      </c>
      <c r="L200" t="s">
        <v>2938</v>
      </c>
    </row>
    <row r="201" spans="1:13" x14ac:dyDescent="0.35">
      <c r="A201">
        <v>1187611</v>
      </c>
      <c r="B201" t="s">
        <v>1982</v>
      </c>
      <c r="C201" t="s">
        <v>4</v>
      </c>
      <c r="D201" t="s">
        <v>4</v>
      </c>
      <c r="E201" s="3" t="s">
        <v>4</v>
      </c>
      <c r="F201" t="s">
        <v>120</v>
      </c>
      <c r="G201" s="5" t="str">
        <f t="shared" si="3"/>
        <v>View Response</v>
      </c>
      <c r="H201" t="s">
        <v>3020</v>
      </c>
      <c r="I201" t="s">
        <v>3029</v>
      </c>
      <c r="J201" t="s">
        <v>3029</v>
      </c>
      <c r="M201" t="s">
        <v>2917</v>
      </c>
    </row>
    <row r="202" spans="1:13" x14ac:dyDescent="0.35">
      <c r="A202">
        <v>1187618</v>
      </c>
      <c r="B202" t="s">
        <v>1983</v>
      </c>
      <c r="C202" t="s">
        <v>4</v>
      </c>
      <c r="D202" t="s">
        <v>4</v>
      </c>
      <c r="E202" s="3" t="s">
        <v>4</v>
      </c>
      <c r="F202" t="s">
        <v>121</v>
      </c>
      <c r="G202" s="5" t="str">
        <f t="shared" si="3"/>
        <v>View Response</v>
      </c>
      <c r="H202" t="s">
        <v>3020</v>
      </c>
      <c r="I202" t="s">
        <v>3023</v>
      </c>
      <c r="J202" t="s">
        <v>3029</v>
      </c>
      <c r="M202" t="s">
        <v>2923</v>
      </c>
    </row>
    <row r="203" spans="1:13" x14ac:dyDescent="0.35">
      <c r="A203">
        <v>1187618</v>
      </c>
      <c r="B203" t="s">
        <v>1983</v>
      </c>
      <c r="C203" t="s">
        <v>4</v>
      </c>
      <c r="D203" t="s">
        <v>4</v>
      </c>
      <c r="E203" s="3" t="s">
        <v>4</v>
      </c>
      <c r="F203" t="s">
        <v>121</v>
      </c>
      <c r="G203" s="5" t="str">
        <f t="shared" si="3"/>
        <v>View Response</v>
      </c>
      <c r="H203" t="s">
        <v>3020</v>
      </c>
      <c r="I203" t="s">
        <v>3023</v>
      </c>
      <c r="J203" t="s">
        <v>3029</v>
      </c>
      <c r="M203" t="s">
        <v>2924</v>
      </c>
    </row>
    <row r="204" spans="1:13" x14ac:dyDescent="0.35">
      <c r="A204">
        <v>1187620</v>
      </c>
      <c r="B204" t="s">
        <v>1984</v>
      </c>
      <c r="C204" t="s">
        <v>4</v>
      </c>
      <c r="D204" t="s">
        <v>4</v>
      </c>
      <c r="E204" s="3" t="s">
        <v>4</v>
      </c>
      <c r="F204" t="s">
        <v>122</v>
      </c>
      <c r="G204" s="5" t="str">
        <f t="shared" si="3"/>
        <v>View Response</v>
      </c>
      <c r="H204" t="s">
        <v>3020</v>
      </c>
      <c r="I204" t="s">
        <v>3023</v>
      </c>
      <c r="J204" t="s">
        <v>3029</v>
      </c>
      <c r="M204" t="s">
        <v>2923</v>
      </c>
    </row>
    <row r="205" spans="1:13" x14ac:dyDescent="0.35">
      <c r="A205">
        <v>1187620</v>
      </c>
      <c r="B205" t="s">
        <v>1984</v>
      </c>
      <c r="C205" t="s">
        <v>4</v>
      </c>
      <c r="D205" t="s">
        <v>4</v>
      </c>
      <c r="E205" s="3" t="s">
        <v>4</v>
      </c>
      <c r="F205" t="s">
        <v>122</v>
      </c>
      <c r="G205" s="5" t="str">
        <f t="shared" si="3"/>
        <v>View Response</v>
      </c>
      <c r="H205" t="s">
        <v>3020</v>
      </c>
      <c r="I205" t="s">
        <v>3023</v>
      </c>
      <c r="J205" t="s">
        <v>3029</v>
      </c>
      <c r="M205" t="s">
        <v>2924</v>
      </c>
    </row>
    <row r="206" spans="1:13" x14ac:dyDescent="0.35">
      <c r="A206">
        <v>1187675</v>
      </c>
      <c r="B206" t="s">
        <v>1985</v>
      </c>
      <c r="C206" t="s">
        <v>4</v>
      </c>
      <c r="D206" t="s">
        <v>4</v>
      </c>
      <c r="E206" s="3" t="s">
        <v>4</v>
      </c>
      <c r="F206" t="s">
        <v>123</v>
      </c>
      <c r="G206" s="5" t="str">
        <f t="shared" si="3"/>
        <v>View Response</v>
      </c>
      <c r="H206" t="s">
        <v>3029</v>
      </c>
      <c r="I206" t="s">
        <v>3023</v>
      </c>
      <c r="J206" t="s">
        <v>3029</v>
      </c>
      <c r="M206" t="s">
        <v>2923</v>
      </c>
    </row>
    <row r="207" spans="1:13" x14ac:dyDescent="0.35">
      <c r="A207">
        <v>1187675</v>
      </c>
      <c r="B207" t="s">
        <v>1985</v>
      </c>
      <c r="C207" t="s">
        <v>4</v>
      </c>
      <c r="D207" t="s">
        <v>4</v>
      </c>
      <c r="E207" s="3" t="s">
        <v>4</v>
      </c>
      <c r="F207" t="s">
        <v>123</v>
      </c>
      <c r="G207" s="5" t="str">
        <f t="shared" si="3"/>
        <v>View Response</v>
      </c>
      <c r="H207" t="s">
        <v>3029</v>
      </c>
      <c r="I207" t="s">
        <v>3023</v>
      </c>
      <c r="J207" t="s">
        <v>3029</v>
      </c>
      <c r="M207" t="s">
        <v>2924</v>
      </c>
    </row>
    <row r="208" spans="1:13" x14ac:dyDescent="0.35">
      <c r="A208">
        <v>1187678</v>
      </c>
      <c r="B208" t="s">
        <v>1986</v>
      </c>
      <c r="D208" t="s">
        <v>4</v>
      </c>
      <c r="E208" s="3" t="s">
        <v>4</v>
      </c>
      <c r="F208" t="s">
        <v>124</v>
      </c>
      <c r="G208" s="5" t="str">
        <f t="shared" si="3"/>
        <v>View Response</v>
      </c>
      <c r="H208" t="s">
        <v>3020</v>
      </c>
      <c r="I208" t="s">
        <v>3029</v>
      </c>
      <c r="J208" t="s">
        <v>3029</v>
      </c>
      <c r="M208" t="s">
        <v>2917</v>
      </c>
    </row>
    <row r="209" spans="1:13" x14ac:dyDescent="0.35">
      <c r="A209">
        <v>1187692</v>
      </c>
      <c r="B209" t="s">
        <v>1987</v>
      </c>
      <c r="C209" t="s">
        <v>4</v>
      </c>
      <c r="D209" t="s">
        <v>4</v>
      </c>
      <c r="E209" s="3" t="s">
        <v>4</v>
      </c>
      <c r="F209" t="s">
        <v>125</v>
      </c>
      <c r="G209" s="5" t="str">
        <f t="shared" si="3"/>
        <v>View Response</v>
      </c>
      <c r="H209" t="s">
        <v>3020</v>
      </c>
      <c r="I209" t="s">
        <v>3023</v>
      </c>
      <c r="J209" t="s">
        <v>3021</v>
      </c>
      <c r="M209" t="s">
        <v>2931</v>
      </c>
    </row>
    <row r="210" spans="1:13" x14ac:dyDescent="0.35">
      <c r="A210">
        <v>1187692</v>
      </c>
      <c r="B210" t="s">
        <v>1987</v>
      </c>
      <c r="C210" t="s">
        <v>4</v>
      </c>
      <c r="D210" t="s">
        <v>4</v>
      </c>
      <c r="E210" s="3" t="s">
        <v>4</v>
      </c>
      <c r="F210" t="s">
        <v>125</v>
      </c>
      <c r="G210" s="5" t="str">
        <f t="shared" si="3"/>
        <v>View Response</v>
      </c>
      <c r="H210" t="s">
        <v>3020</v>
      </c>
      <c r="I210" t="s">
        <v>3023</v>
      </c>
      <c r="J210" t="s">
        <v>3021</v>
      </c>
      <c r="M210" t="s">
        <v>2932</v>
      </c>
    </row>
    <row r="211" spans="1:13" x14ac:dyDescent="0.35">
      <c r="A211">
        <v>1187754</v>
      </c>
      <c r="B211" t="s">
        <v>1988</v>
      </c>
      <c r="C211" t="s">
        <v>4</v>
      </c>
      <c r="D211" t="s">
        <v>4</v>
      </c>
      <c r="E211" s="3" t="s">
        <v>4</v>
      </c>
      <c r="F211" t="s">
        <v>126</v>
      </c>
      <c r="G211" s="5" t="str">
        <f t="shared" si="3"/>
        <v>View Response</v>
      </c>
      <c r="H211" t="s">
        <v>3020</v>
      </c>
      <c r="I211" t="s">
        <v>3023</v>
      </c>
      <c r="J211" t="s">
        <v>3021</v>
      </c>
      <c r="M211" t="s">
        <v>2928</v>
      </c>
    </row>
    <row r="212" spans="1:13" x14ac:dyDescent="0.35">
      <c r="A212">
        <v>1187754</v>
      </c>
      <c r="B212" t="s">
        <v>1988</v>
      </c>
      <c r="C212" t="s">
        <v>4</v>
      </c>
      <c r="D212" t="s">
        <v>4</v>
      </c>
      <c r="E212" s="3" t="s">
        <v>4</v>
      </c>
      <c r="F212" t="s">
        <v>126</v>
      </c>
      <c r="G212" s="5" t="str">
        <f t="shared" si="3"/>
        <v>View Response</v>
      </c>
      <c r="H212" t="s">
        <v>3020</v>
      </c>
      <c r="I212" t="s">
        <v>3023</v>
      </c>
      <c r="J212" t="s">
        <v>3021</v>
      </c>
      <c r="M212" t="s">
        <v>2929</v>
      </c>
    </row>
    <row r="213" spans="1:13" x14ac:dyDescent="0.35">
      <c r="A213">
        <v>1187783</v>
      </c>
      <c r="B213" t="s">
        <v>1989</v>
      </c>
      <c r="C213" t="s">
        <v>4</v>
      </c>
      <c r="D213" t="s">
        <v>4</v>
      </c>
      <c r="E213" s="3" t="s">
        <v>4</v>
      </c>
      <c r="F213" t="s">
        <v>128</v>
      </c>
      <c r="G213" s="5" t="str">
        <f t="shared" si="3"/>
        <v>View Response</v>
      </c>
      <c r="H213" t="s">
        <v>3029</v>
      </c>
      <c r="I213" t="s">
        <v>3023</v>
      </c>
      <c r="J213" t="s">
        <v>3029</v>
      </c>
      <c r="M213" t="s">
        <v>2931</v>
      </c>
    </row>
    <row r="214" spans="1:13" x14ac:dyDescent="0.35">
      <c r="A214">
        <v>1187783</v>
      </c>
      <c r="B214" t="s">
        <v>1989</v>
      </c>
      <c r="C214" t="s">
        <v>4</v>
      </c>
      <c r="D214" t="s">
        <v>4</v>
      </c>
      <c r="E214" s="3" t="s">
        <v>4</v>
      </c>
      <c r="F214" t="s">
        <v>128</v>
      </c>
      <c r="G214" s="5" t="str">
        <f t="shared" si="3"/>
        <v>View Response</v>
      </c>
      <c r="H214" t="s">
        <v>3029</v>
      </c>
      <c r="I214" t="s">
        <v>3023</v>
      </c>
      <c r="J214" t="s">
        <v>3029</v>
      </c>
      <c r="M214" t="s">
        <v>2932</v>
      </c>
    </row>
    <row r="215" spans="1:13" x14ac:dyDescent="0.35">
      <c r="A215">
        <v>1187817</v>
      </c>
      <c r="B215" t="s">
        <v>1990</v>
      </c>
      <c r="C215" t="s">
        <v>4</v>
      </c>
      <c r="D215" t="s">
        <v>4</v>
      </c>
      <c r="E215" s="3" t="s">
        <v>4</v>
      </c>
      <c r="F215" t="s">
        <v>129</v>
      </c>
      <c r="G215" s="5" t="str">
        <f t="shared" si="3"/>
        <v>View Response</v>
      </c>
      <c r="H215" t="s">
        <v>3020</v>
      </c>
      <c r="I215" t="s">
        <v>3023</v>
      </c>
      <c r="J215" t="s">
        <v>3029</v>
      </c>
      <c r="M215" t="s">
        <v>2923</v>
      </c>
    </row>
    <row r="216" spans="1:13" x14ac:dyDescent="0.35">
      <c r="A216">
        <v>1187817</v>
      </c>
      <c r="B216" t="s">
        <v>1990</v>
      </c>
      <c r="C216" t="s">
        <v>4</v>
      </c>
      <c r="D216" t="s">
        <v>4</v>
      </c>
      <c r="E216" s="3" t="s">
        <v>4</v>
      </c>
      <c r="F216" t="s">
        <v>129</v>
      </c>
      <c r="G216" s="5" t="str">
        <f t="shared" si="3"/>
        <v>View Response</v>
      </c>
      <c r="H216" t="s">
        <v>3020</v>
      </c>
      <c r="I216" t="s">
        <v>3023</v>
      </c>
      <c r="J216" t="s">
        <v>3029</v>
      </c>
      <c r="M216" t="s">
        <v>2924</v>
      </c>
    </row>
    <row r="217" spans="1:13" x14ac:dyDescent="0.35">
      <c r="A217">
        <v>1187906</v>
      </c>
      <c r="B217" t="s">
        <v>1991</v>
      </c>
      <c r="C217" t="s">
        <v>4</v>
      </c>
      <c r="D217" t="s">
        <v>4</v>
      </c>
      <c r="E217" s="3" t="s">
        <v>4</v>
      </c>
      <c r="F217" t="s">
        <v>130</v>
      </c>
      <c r="G217" s="5" t="str">
        <f t="shared" si="3"/>
        <v>View Response</v>
      </c>
      <c r="H217" t="s">
        <v>3020</v>
      </c>
      <c r="I217" t="s">
        <v>3023</v>
      </c>
      <c r="J217" t="s">
        <v>3021</v>
      </c>
      <c r="M217" t="s">
        <v>2923</v>
      </c>
    </row>
    <row r="218" spans="1:13" x14ac:dyDescent="0.35">
      <c r="A218">
        <v>1187906</v>
      </c>
      <c r="B218" t="s">
        <v>1991</v>
      </c>
      <c r="C218" t="s">
        <v>4</v>
      </c>
      <c r="D218" t="s">
        <v>4</v>
      </c>
      <c r="E218" s="3" t="s">
        <v>4</v>
      </c>
      <c r="F218" t="s">
        <v>130</v>
      </c>
      <c r="G218" s="5" t="str">
        <f t="shared" si="3"/>
        <v>View Response</v>
      </c>
      <c r="H218" t="s">
        <v>3020</v>
      </c>
      <c r="I218" t="s">
        <v>3023</v>
      </c>
      <c r="J218" t="s">
        <v>3021</v>
      </c>
      <c r="M218" t="s">
        <v>2924</v>
      </c>
    </row>
    <row r="219" spans="1:13" x14ac:dyDescent="0.35">
      <c r="A219">
        <v>1187995</v>
      </c>
      <c r="B219" t="s">
        <v>1992</v>
      </c>
      <c r="C219" t="s">
        <v>4</v>
      </c>
      <c r="D219" t="s">
        <v>4</v>
      </c>
      <c r="E219" s="3" t="s">
        <v>4</v>
      </c>
      <c r="F219" t="s">
        <v>131</v>
      </c>
      <c r="G219" s="5" t="str">
        <f t="shared" si="3"/>
        <v>View Response</v>
      </c>
      <c r="H219" t="s">
        <v>3020</v>
      </c>
      <c r="I219" t="s">
        <v>3024</v>
      </c>
      <c r="J219" t="s">
        <v>3022</v>
      </c>
      <c r="L219" t="s">
        <v>2949</v>
      </c>
    </row>
    <row r="220" spans="1:13" x14ac:dyDescent="0.35">
      <c r="A220">
        <v>1187995</v>
      </c>
      <c r="B220" t="s">
        <v>1992</v>
      </c>
      <c r="C220" t="s">
        <v>4</v>
      </c>
      <c r="D220" t="s">
        <v>4</v>
      </c>
      <c r="E220" s="3" t="s">
        <v>4</v>
      </c>
      <c r="F220" t="s">
        <v>131</v>
      </c>
      <c r="G220" s="5" t="str">
        <f t="shared" si="3"/>
        <v>View Response</v>
      </c>
      <c r="H220" t="s">
        <v>3020</v>
      </c>
      <c r="I220" t="s">
        <v>3024</v>
      </c>
      <c r="J220" t="s">
        <v>3022</v>
      </c>
      <c r="L220" t="s">
        <v>2925</v>
      </c>
    </row>
    <row r="221" spans="1:13" x14ac:dyDescent="0.35">
      <c r="A221">
        <v>1188004</v>
      </c>
      <c r="B221" t="s">
        <v>1993</v>
      </c>
      <c r="C221" t="s">
        <v>4</v>
      </c>
      <c r="D221" t="s">
        <v>4</v>
      </c>
      <c r="E221" s="3" t="s">
        <v>4</v>
      </c>
      <c r="F221" t="s">
        <v>132</v>
      </c>
      <c r="G221" s="5" t="str">
        <f t="shared" si="3"/>
        <v>View Response</v>
      </c>
      <c r="H221" t="s">
        <v>3020</v>
      </c>
      <c r="I221" t="s">
        <v>3023</v>
      </c>
      <c r="J221" t="s">
        <v>3021</v>
      </c>
      <c r="M221" t="s">
        <v>2935</v>
      </c>
    </row>
    <row r="222" spans="1:13" x14ac:dyDescent="0.35">
      <c r="A222">
        <v>1188004</v>
      </c>
      <c r="B222" t="s">
        <v>1993</v>
      </c>
      <c r="C222" t="s">
        <v>4</v>
      </c>
      <c r="D222" t="s">
        <v>4</v>
      </c>
      <c r="E222" s="3" t="s">
        <v>4</v>
      </c>
      <c r="F222" t="s">
        <v>132</v>
      </c>
      <c r="G222" s="5" t="str">
        <f t="shared" si="3"/>
        <v>View Response</v>
      </c>
      <c r="H222" t="s">
        <v>3020</v>
      </c>
      <c r="I222" t="s">
        <v>3023</v>
      </c>
      <c r="J222" t="s">
        <v>3021</v>
      </c>
      <c r="M222" t="s">
        <v>2936</v>
      </c>
    </row>
    <row r="223" spans="1:13" x14ac:dyDescent="0.35">
      <c r="A223">
        <v>1188006</v>
      </c>
      <c r="B223" t="s">
        <v>1994</v>
      </c>
      <c r="C223" t="s">
        <v>4</v>
      </c>
      <c r="D223" t="s">
        <v>4</v>
      </c>
      <c r="E223" s="3" t="s">
        <v>4</v>
      </c>
      <c r="F223" t="s">
        <v>133</v>
      </c>
      <c r="G223" s="5" t="str">
        <f t="shared" si="3"/>
        <v>View Response</v>
      </c>
      <c r="H223" t="s">
        <v>3020</v>
      </c>
      <c r="I223" t="s">
        <v>3023</v>
      </c>
      <c r="J223" t="s">
        <v>3029</v>
      </c>
      <c r="M223" t="s">
        <v>2935</v>
      </c>
    </row>
    <row r="224" spans="1:13" x14ac:dyDescent="0.35">
      <c r="A224">
        <v>1188006</v>
      </c>
      <c r="B224" t="s">
        <v>1994</v>
      </c>
      <c r="C224" t="s">
        <v>4</v>
      </c>
      <c r="D224" t="s">
        <v>4</v>
      </c>
      <c r="E224" s="3" t="s">
        <v>4</v>
      </c>
      <c r="F224" t="s">
        <v>133</v>
      </c>
      <c r="G224" s="5" t="str">
        <f t="shared" si="3"/>
        <v>View Response</v>
      </c>
      <c r="H224" t="s">
        <v>3020</v>
      </c>
      <c r="I224" t="s">
        <v>3023</v>
      </c>
      <c r="J224" t="s">
        <v>3029</v>
      </c>
      <c r="M224" t="s">
        <v>2936</v>
      </c>
    </row>
    <row r="225" spans="1:14" x14ac:dyDescent="0.35">
      <c r="A225">
        <v>1188012</v>
      </c>
      <c r="B225" t="s">
        <v>1995</v>
      </c>
      <c r="C225" t="s">
        <v>4</v>
      </c>
      <c r="D225" t="s">
        <v>4</v>
      </c>
      <c r="E225" s="3" t="s">
        <v>4</v>
      </c>
      <c r="F225" t="s">
        <v>134</v>
      </c>
      <c r="G225" s="5" t="str">
        <f t="shared" si="3"/>
        <v>View Response</v>
      </c>
      <c r="H225" t="s">
        <v>3020</v>
      </c>
      <c r="I225" t="s">
        <v>3023</v>
      </c>
      <c r="J225" t="s">
        <v>3029</v>
      </c>
      <c r="M225" t="s">
        <v>2916</v>
      </c>
    </row>
    <row r="226" spans="1:14" x14ac:dyDescent="0.35">
      <c r="A226">
        <v>1188022</v>
      </c>
      <c r="B226" t="s">
        <v>1995</v>
      </c>
      <c r="C226" t="s">
        <v>4</v>
      </c>
      <c r="D226" t="s">
        <v>4</v>
      </c>
      <c r="E226" s="3" t="s">
        <v>4</v>
      </c>
      <c r="F226" t="s">
        <v>135</v>
      </c>
      <c r="G226" s="5" t="str">
        <f t="shared" si="3"/>
        <v>View Response</v>
      </c>
      <c r="H226" t="s">
        <v>3020</v>
      </c>
      <c r="I226" t="s">
        <v>3023</v>
      </c>
      <c r="J226" t="s">
        <v>3029</v>
      </c>
      <c r="M226" t="s">
        <v>2916</v>
      </c>
    </row>
    <row r="227" spans="1:14" x14ac:dyDescent="0.35">
      <c r="A227">
        <v>1188023</v>
      </c>
      <c r="B227" t="s">
        <v>1996</v>
      </c>
      <c r="C227" t="s">
        <v>4</v>
      </c>
      <c r="D227" t="s">
        <v>4</v>
      </c>
      <c r="E227" s="3" t="s">
        <v>4</v>
      </c>
      <c r="F227" t="s">
        <v>136</v>
      </c>
      <c r="G227" s="5" t="str">
        <f t="shared" si="3"/>
        <v>View Response</v>
      </c>
      <c r="H227" t="s">
        <v>3020</v>
      </c>
      <c r="I227" t="s">
        <v>3023</v>
      </c>
      <c r="J227" t="s">
        <v>3029</v>
      </c>
      <c r="M227" t="s">
        <v>2923</v>
      </c>
    </row>
    <row r="228" spans="1:14" x14ac:dyDescent="0.35">
      <c r="A228">
        <v>1188023</v>
      </c>
      <c r="B228" t="s">
        <v>1996</v>
      </c>
      <c r="C228" t="s">
        <v>4</v>
      </c>
      <c r="D228" t="s">
        <v>4</v>
      </c>
      <c r="E228" s="3" t="s">
        <v>4</v>
      </c>
      <c r="F228" t="s">
        <v>136</v>
      </c>
      <c r="G228" s="5" t="str">
        <f t="shared" si="3"/>
        <v>View Response</v>
      </c>
      <c r="H228" t="s">
        <v>3020</v>
      </c>
      <c r="I228" t="s">
        <v>3023</v>
      </c>
      <c r="J228" t="s">
        <v>3029</v>
      </c>
      <c r="M228" t="s">
        <v>2924</v>
      </c>
    </row>
    <row r="229" spans="1:14" x14ac:dyDescent="0.35">
      <c r="A229">
        <v>1188025</v>
      </c>
      <c r="B229" t="s">
        <v>1997</v>
      </c>
      <c r="C229" t="s">
        <v>137</v>
      </c>
      <c r="D229" t="s">
        <v>4</v>
      </c>
      <c r="E229" s="3" t="s">
        <v>4</v>
      </c>
      <c r="F229" t="s">
        <v>138</v>
      </c>
      <c r="G229" s="5" t="str">
        <f t="shared" si="3"/>
        <v>View Response</v>
      </c>
      <c r="H229" t="s">
        <v>3020</v>
      </c>
      <c r="I229" t="s">
        <v>3023</v>
      </c>
      <c r="J229" t="s">
        <v>3029</v>
      </c>
      <c r="M229" t="s">
        <v>2923</v>
      </c>
    </row>
    <row r="230" spans="1:14" x14ac:dyDescent="0.35">
      <c r="A230">
        <v>1188025</v>
      </c>
      <c r="B230" t="s">
        <v>1997</v>
      </c>
      <c r="C230" t="s">
        <v>137</v>
      </c>
      <c r="D230" t="s">
        <v>4</v>
      </c>
      <c r="E230" s="3" t="s">
        <v>4</v>
      </c>
      <c r="F230" t="s">
        <v>138</v>
      </c>
      <c r="G230" s="5" t="str">
        <f t="shared" si="3"/>
        <v>View Response</v>
      </c>
      <c r="H230" t="s">
        <v>3020</v>
      </c>
      <c r="I230" t="s">
        <v>3023</v>
      </c>
      <c r="J230" t="s">
        <v>3029</v>
      </c>
      <c r="M230" t="s">
        <v>2924</v>
      </c>
    </row>
    <row r="231" spans="1:14" x14ac:dyDescent="0.35">
      <c r="A231">
        <v>1188027</v>
      </c>
      <c r="B231" t="s">
        <v>1995</v>
      </c>
      <c r="C231" t="s">
        <v>4</v>
      </c>
      <c r="D231" t="s">
        <v>4</v>
      </c>
      <c r="E231" s="3" t="s">
        <v>4</v>
      </c>
      <c r="F231" t="s">
        <v>139</v>
      </c>
      <c r="G231" s="5" t="str">
        <f t="shared" si="3"/>
        <v>View Response</v>
      </c>
      <c r="H231" t="s">
        <v>3020</v>
      </c>
      <c r="I231" t="s">
        <v>3023</v>
      </c>
      <c r="J231" t="s">
        <v>3029</v>
      </c>
      <c r="M231" t="s">
        <v>2916</v>
      </c>
    </row>
    <row r="232" spans="1:14" x14ac:dyDescent="0.35">
      <c r="A232">
        <v>1188032</v>
      </c>
      <c r="B232" t="s">
        <v>1995</v>
      </c>
      <c r="C232" t="s">
        <v>4</v>
      </c>
      <c r="D232" t="s">
        <v>4</v>
      </c>
      <c r="E232" s="3" t="s">
        <v>4</v>
      </c>
      <c r="F232" t="s">
        <v>140</v>
      </c>
      <c r="G232" s="5" t="str">
        <f t="shared" si="3"/>
        <v>View Response</v>
      </c>
      <c r="H232" t="s">
        <v>3020</v>
      </c>
      <c r="I232" t="s">
        <v>3023</v>
      </c>
      <c r="J232" t="s">
        <v>3029</v>
      </c>
      <c r="M232" t="s">
        <v>2916</v>
      </c>
    </row>
    <row r="233" spans="1:14" x14ac:dyDescent="0.35">
      <c r="A233">
        <v>1188036</v>
      </c>
      <c r="B233" t="s">
        <v>1995</v>
      </c>
      <c r="C233" t="s">
        <v>4</v>
      </c>
      <c r="D233" t="s">
        <v>4</v>
      </c>
      <c r="E233" s="3" t="s">
        <v>4</v>
      </c>
      <c r="F233" t="s">
        <v>141</v>
      </c>
      <c r="G233" s="5" t="str">
        <f t="shared" si="3"/>
        <v>View Response</v>
      </c>
      <c r="H233" t="s">
        <v>3020</v>
      </c>
      <c r="I233" t="s">
        <v>3029</v>
      </c>
      <c r="J233" t="s">
        <v>3029</v>
      </c>
      <c r="M233" t="s">
        <v>2916</v>
      </c>
    </row>
    <row r="234" spans="1:14" x14ac:dyDescent="0.35">
      <c r="A234">
        <v>1188040</v>
      </c>
      <c r="B234" t="s">
        <v>1995</v>
      </c>
      <c r="C234" t="s">
        <v>4</v>
      </c>
      <c r="D234" t="s">
        <v>4</v>
      </c>
      <c r="E234" s="3" t="s">
        <v>4</v>
      </c>
      <c r="F234" t="s">
        <v>142</v>
      </c>
      <c r="G234" s="5" t="str">
        <f t="shared" si="3"/>
        <v>View Response</v>
      </c>
      <c r="H234" t="s">
        <v>3020</v>
      </c>
      <c r="I234" t="s">
        <v>3029</v>
      </c>
      <c r="J234" t="s">
        <v>3029</v>
      </c>
      <c r="M234" t="s">
        <v>2916</v>
      </c>
    </row>
    <row r="235" spans="1:14" x14ac:dyDescent="0.35">
      <c r="A235">
        <v>1188043</v>
      </c>
      <c r="B235" t="s">
        <v>1995</v>
      </c>
      <c r="C235" t="s">
        <v>4</v>
      </c>
      <c r="D235" t="s">
        <v>4</v>
      </c>
      <c r="E235" s="3" t="s">
        <v>4</v>
      </c>
      <c r="F235" t="s">
        <v>143</v>
      </c>
      <c r="G235" s="5" t="str">
        <f t="shared" si="3"/>
        <v>View Response</v>
      </c>
      <c r="H235" t="s">
        <v>3020</v>
      </c>
      <c r="I235" t="s">
        <v>3029</v>
      </c>
      <c r="J235" t="s">
        <v>3029</v>
      </c>
      <c r="M235" t="s">
        <v>2916</v>
      </c>
    </row>
    <row r="236" spans="1:14" x14ac:dyDescent="0.35">
      <c r="A236">
        <v>1188053</v>
      </c>
      <c r="B236" t="s">
        <v>1995</v>
      </c>
      <c r="C236" t="s">
        <v>4</v>
      </c>
      <c r="D236" t="s">
        <v>4</v>
      </c>
      <c r="E236" s="3" t="s">
        <v>4</v>
      </c>
      <c r="F236" t="s">
        <v>144</v>
      </c>
      <c r="G236" s="5" t="str">
        <f t="shared" si="3"/>
        <v>View Response</v>
      </c>
      <c r="H236" t="s">
        <v>3020</v>
      </c>
      <c r="I236" t="s">
        <v>3029</v>
      </c>
      <c r="J236" t="s">
        <v>3029</v>
      </c>
      <c r="M236" t="s">
        <v>2916</v>
      </c>
    </row>
    <row r="237" spans="1:14" x14ac:dyDescent="0.35">
      <c r="A237">
        <v>1188151</v>
      </c>
      <c r="B237" t="s">
        <v>1998</v>
      </c>
      <c r="C237" t="s">
        <v>4</v>
      </c>
      <c r="D237" t="s">
        <v>4</v>
      </c>
      <c r="E237" s="3" t="s">
        <v>4</v>
      </c>
      <c r="F237" t="s">
        <v>145</v>
      </c>
      <c r="G237" s="5" t="str">
        <f t="shared" si="3"/>
        <v>View Response</v>
      </c>
      <c r="H237" t="s">
        <v>3020</v>
      </c>
      <c r="I237" t="s">
        <v>3029</v>
      </c>
      <c r="J237" t="s">
        <v>3029</v>
      </c>
      <c r="M237" t="s">
        <v>2917</v>
      </c>
    </row>
    <row r="238" spans="1:14" x14ac:dyDescent="0.35">
      <c r="A238">
        <v>1188161</v>
      </c>
      <c r="B238" t="s">
        <v>1999</v>
      </c>
      <c r="C238" t="s">
        <v>4</v>
      </c>
      <c r="D238" t="s">
        <v>4</v>
      </c>
      <c r="E238" s="3" t="s">
        <v>4</v>
      </c>
      <c r="F238" t="s">
        <v>146</v>
      </c>
      <c r="G238" s="5" t="str">
        <f t="shared" si="3"/>
        <v>View Response</v>
      </c>
      <c r="H238" t="s">
        <v>3020</v>
      </c>
      <c r="I238" t="s">
        <v>3023</v>
      </c>
      <c r="J238" t="s">
        <v>3029</v>
      </c>
      <c r="N238" t="s">
        <v>232</v>
      </c>
    </row>
    <row r="239" spans="1:14" x14ac:dyDescent="0.35">
      <c r="A239">
        <v>1188161</v>
      </c>
      <c r="B239" t="s">
        <v>1999</v>
      </c>
      <c r="C239" t="s">
        <v>4</v>
      </c>
      <c r="D239" t="s">
        <v>4</v>
      </c>
      <c r="E239" s="3" t="s">
        <v>4</v>
      </c>
      <c r="F239" t="s">
        <v>146</v>
      </c>
      <c r="G239" s="5" t="str">
        <f t="shared" si="3"/>
        <v>View Response</v>
      </c>
      <c r="H239" t="s">
        <v>3020</v>
      </c>
      <c r="I239" t="s">
        <v>3023</v>
      </c>
      <c r="J239" t="s">
        <v>3029</v>
      </c>
      <c r="M239" t="s">
        <v>2923</v>
      </c>
    </row>
    <row r="240" spans="1:14" x14ac:dyDescent="0.35">
      <c r="A240">
        <v>1188161</v>
      </c>
      <c r="B240" t="s">
        <v>1999</v>
      </c>
      <c r="C240" t="s">
        <v>4</v>
      </c>
      <c r="D240" t="s">
        <v>4</v>
      </c>
      <c r="E240" s="3" t="s">
        <v>4</v>
      </c>
      <c r="F240" t="s">
        <v>146</v>
      </c>
      <c r="G240" s="5" t="str">
        <f t="shared" si="3"/>
        <v>View Response</v>
      </c>
      <c r="H240" t="s">
        <v>3020</v>
      </c>
      <c r="I240" t="s">
        <v>3023</v>
      </c>
      <c r="J240" t="s">
        <v>3029</v>
      </c>
      <c r="M240" t="s">
        <v>2924</v>
      </c>
    </row>
    <row r="241" spans="1:13" x14ac:dyDescent="0.35">
      <c r="A241">
        <v>1188165</v>
      </c>
      <c r="B241" t="s">
        <v>2000</v>
      </c>
      <c r="C241" t="s">
        <v>4</v>
      </c>
      <c r="D241" t="s">
        <v>4</v>
      </c>
      <c r="E241" s="3" t="s">
        <v>4</v>
      </c>
      <c r="F241" t="s">
        <v>147</v>
      </c>
      <c r="G241" s="5" t="str">
        <f t="shared" si="3"/>
        <v>View Response</v>
      </c>
      <c r="H241" t="s">
        <v>3029</v>
      </c>
      <c r="I241" t="s">
        <v>3023</v>
      </c>
      <c r="J241" t="s">
        <v>3029</v>
      </c>
      <c r="M241" t="s">
        <v>2923</v>
      </c>
    </row>
    <row r="242" spans="1:13" x14ac:dyDescent="0.35">
      <c r="A242">
        <v>1188165</v>
      </c>
      <c r="B242" t="s">
        <v>2000</v>
      </c>
      <c r="C242" t="s">
        <v>4</v>
      </c>
      <c r="D242" t="s">
        <v>4</v>
      </c>
      <c r="E242" s="3" t="s">
        <v>4</v>
      </c>
      <c r="F242" t="s">
        <v>147</v>
      </c>
      <c r="G242" s="5" t="str">
        <f t="shared" si="3"/>
        <v>View Response</v>
      </c>
      <c r="H242" t="s">
        <v>3029</v>
      </c>
      <c r="I242" t="s">
        <v>3023</v>
      </c>
      <c r="J242" t="s">
        <v>3029</v>
      </c>
      <c r="M242" t="s">
        <v>2924</v>
      </c>
    </row>
    <row r="243" spans="1:13" x14ac:dyDescent="0.35">
      <c r="A243">
        <v>1188170</v>
      </c>
      <c r="B243" t="s">
        <v>2001</v>
      </c>
      <c r="C243" t="s">
        <v>4</v>
      </c>
      <c r="D243" t="s">
        <v>4</v>
      </c>
      <c r="E243" s="3" t="s">
        <v>4</v>
      </c>
      <c r="F243" t="s">
        <v>148</v>
      </c>
      <c r="G243" s="5" t="str">
        <f t="shared" si="3"/>
        <v>View Response</v>
      </c>
      <c r="H243" t="s">
        <v>3020</v>
      </c>
      <c r="I243" t="s">
        <v>3029</v>
      </c>
      <c r="J243" t="s">
        <v>3029</v>
      </c>
      <c r="M243" t="s">
        <v>2931</v>
      </c>
    </row>
    <row r="244" spans="1:13" x14ac:dyDescent="0.35">
      <c r="A244">
        <v>1188170</v>
      </c>
      <c r="B244" t="s">
        <v>2001</v>
      </c>
      <c r="C244" t="s">
        <v>4</v>
      </c>
      <c r="D244" t="s">
        <v>4</v>
      </c>
      <c r="E244" s="3" t="s">
        <v>4</v>
      </c>
      <c r="F244" t="s">
        <v>148</v>
      </c>
      <c r="G244" s="5" t="str">
        <f t="shared" si="3"/>
        <v>View Response</v>
      </c>
      <c r="H244" t="s">
        <v>3020</v>
      </c>
      <c r="I244" t="s">
        <v>3029</v>
      </c>
      <c r="J244" t="s">
        <v>3029</v>
      </c>
      <c r="M244" t="s">
        <v>2932</v>
      </c>
    </row>
    <row r="245" spans="1:13" x14ac:dyDescent="0.35">
      <c r="A245">
        <v>1188171</v>
      </c>
      <c r="B245" t="s">
        <v>2002</v>
      </c>
      <c r="C245" t="s">
        <v>4</v>
      </c>
      <c r="D245" t="s">
        <v>4</v>
      </c>
      <c r="E245" s="3" t="s">
        <v>4</v>
      </c>
      <c r="F245" t="s">
        <v>149</v>
      </c>
      <c r="G245" s="5" t="str">
        <f t="shared" si="3"/>
        <v>View Response</v>
      </c>
      <c r="H245" t="s">
        <v>3020</v>
      </c>
      <c r="I245" t="s">
        <v>3024</v>
      </c>
      <c r="J245" t="s">
        <v>3022</v>
      </c>
      <c r="M245" t="s">
        <v>2931</v>
      </c>
    </row>
    <row r="246" spans="1:13" x14ac:dyDescent="0.35">
      <c r="A246">
        <v>1188171</v>
      </c>
      <c r="B246" t="s">
        <v>2002</v>
      </c>
      <c r="C246" t="s">
        <v>4</v>
      </c>
      <c r="D246" t="s">
        <v>4</v>
      </c>
      <c r="E246" s="3" t="s">
        <v>4</v>
      </c>
      <c r="F246" t="s">
        <v>149</v>
      </c>
      <c r="G246" s="5" t="str">
        <f t="shared" si="3"/>
        <v>View Response</v>
      </c>
      <c r="H246" t="s">
        <v>3020</v>
      </c>
      <c r="I246" t="s">
        <v>3024</v>
      </c>
      <c r="J246" t="s">
        <v>3022</v>
      </c>
      <c r="M246" t="s">
        <v>2932</v>
      </c>
    </row>
    <row r="247" spans="1:13" x14ac:dyDescent="0.35">
      <c r="A247">
        <v>1188203</v>
      </c>
      <c r="B247" t="s">
        <v>2003</v>
      </c>
      <c r="C247" t="s">
        <v>4</v>
      </c>
      <c r="D247" t="s">
        <v>4</v>
      </c>
      <c r="E247" s="3" t="s">
        <v>127</v>
      </c>
      <c r="F247" t="s">
        <v>150</v>
      </c>
      <c r="G247" s="5" t="str">
        <f t="shared" si="3"/>
        <v>View Response</v>
      </c>
      <c r="H247" t="s">
        <v>3020</v>
      </c>
      <c r="I247" t="s">
        <v>3023</v>
      </c>
      <c r="J247" t="s">
        <v>3021</v>
      </c>
      <c r="M247" t="s">
        <v>2923</v>
      </c>
    </row>
    <row r="248" spans="1:13" x14ac:dyDescent="0.35">
      <c r="A248">
        <v>1188203</v>
      </c>
      <c r="B248" t="s">
        <v>2003</v>
      </c>
      <c r="C248" t="s">
        <v>4</v>
      </c>
      <c r="D248" t="s">
        <v>4</v>
      </c>
      <c r="E248" s="3" t="s">
        <v>127</v>
      </c>
      <c r="F248" t="s">
        <v>150</v>
      </c>
      <c r="G248" s="5" t="str">
        <f t="shared" si="3"/>
        <v>View Response</v>
      </c>
      <c r="H248" t="s">
        <v>3020</v>
      </c>
      <c r="I248" t="s">
        <v>3023</v>
      </c>
      <c r="J248" t="s">
        <v>3021</v>
      </c>
      <c r="M248" t="s">
        <v>2950</v>
      </c>
    </row>
    <row r="249" spans="1:13" x14ac:dyDescent="0.35">
      <c r="A249">
        <v>1188212</v>
      </c>
      <c r="B249" t="s">
        <v>2004</v>
      </c>
      <c r="C249" t="s">
        <v>4</v>
      </c>
      <c r="D249" t="s">
        <v>4</v>
      </c>
      <c r="E249" s="3" t="s">
        <v>4</v>
      </c>
      <c r="F249" t="s">
        <v>151</v>
      </c>
      <c r="G249" s="5" t="str">
        <f t="shared" si="3"/>
        <v>View Response</v>
      </c>
      <c r="H249" t="s">
        <v>3020</v>
      </c>
      <c r="I249" t="s">
        <v>3024</v>
      </c>
      <c r="J249" t="s">
        <v>3021</v>
      </c>
      <c r="M249" t="s">
        <v>2951</v>
      </c>
    </row>
    <row r="250" spans="1:13" x14ac:dyDescent="0.35">
      <c r="A250">
        <v>1188212</v>
      </c>
      <c r="B250" t="s">
        <v>2004</v>
      </c>
      <c r="C250" t="s">
        <v>4</v>
      </c>
      <c r="D250" t="s">
        <v>4</v>
      </c>
      <c r="E250" s="3" t="s">
        <v>4</v>
      </c>
      <c r="F250" t="s">
        <v>151</v>
      </c>
      <c r="G250" s="5" t="str">
        <f t="shared" si="3"/>
        <v>View Response</v>
      </c>
      <c r="H250" t="s">
        <v>3020</v>
      </c>
      <c r="I250" t="s">
        <v>3024</v>
      </c>
      <c r="J250" t="s">
        <v>3021</v>
      </c>
      <c r="M250" t="s">
        <v>2952</v>
      </c>
    </row>
    <row r="251" spans="1:13" x14ac:dyDescent="0.35">
      <c r="A251">
        <v>1188212</v>
      </c>
      <c r="B251" t="s">
        <v>2004</v>
      </c>
      <c r="C251" t="s">
        <v>4</v>
      </c>
      <c r="D251" t="s">
        <v>4</v>
      </c>
      <c r="E251" s="3" t="s">
        <v>4</v>
      </c>
      <c r="F251" t="s">
        <v>151</v>
      </c>
      <c r="G251" s="5" t="str">
        <f t="shared" si="3"/>
        <v>View Response</v>
      </c>
      <c r="H251" t="s">
        <v>3020</v>
      </c>
      <c r="I251" t="s">
        <v>3024</v>
      </c>
      <c r="J251" t="s">
        <v>3021</v>
      </c>
      <c r="M251" t="s">
        <v>2953</v>
      </c>
    </row>
    <row r="252" spans="1:13" x14ac:dyDescent="0.35">
      <c r="A252">
        <v>1188214</v>
      </c>
      <c r="B252" t="s">
        <v>2005</v>
      </c>
      <c r="C252" t="s">
        <v>4</v>
      </c>
      <c r="D252" t="s">
        <v>4</v>
      </c>
      <c r="E252" s="3" t="s">
        <v>127</v>
      </c>
      <c r="F252" t="s">
        <v>152</v>
      </c>
      <c r="G252" s="5" t="str">
        <f t="shared" si="3"/>
        <v>View Response</v>
      </c>
      <c r="H252" t="s">
        <v>3020</v>
      </c>
      <c r="I252" t="s">
        <v>3023</v>
      </c>
      <c r="J252" t="s">
        <v>3021</v>
      </c>
      <c r="M252" t="s">
        <v>2922</v>
      </c>
    </row>
    <row r="253" spans="1:13" x14ac:dyDescent="0.35">
      <c r="A253">
        <v>1188241</v>
      </c>
      <c r="B253" t="s">
        <v>2006</v>
      </c>
      <c r="C253" t="s">
        <v>4</v>
      </c>
      <c r="D253" t="s">
        <v>4</v>
      </c>
      <c r="E253" s="3" t="s">
        <v>4</v>
      </c>
      <c r="F253" t="s">
        <v>153</v>
      </c>
      <c r="G253" s="5" t="str">
        <f t="shared" si="3"/>
        <v>View Response</v>
      </c>
      <c r="H253" t="s">
        <v>3020</v>
      </c>
      <c r="I253" t="s">
        <v>3029</v>
      </c>
      <c r="J253" t="s">
        <v>3029</v>
      </c>
      <c r="M253" t="s">
        <v>2917</v>
      </c>
    </row>
    <row r="254" spans="1:13" x14ac:dyDescent="0.35">
      <c r="A254">
        <v>1188248</v>
      </c>
      <c r="B254" t="s">
        <v>1900</v>
      </c>
      <c r="D254" t="s">
        <v>4</v>
      </c>
      <c r="E254" s="3" t="s">
        <v>4</v>
      </c>
      <c r="F254" t="s">
        <v>154</v>
      </c>
      <c r="G254" s="5" t="str">
        <f t="shared" si="3"/>
        <v>View Response</v>
      </c>
      <c r="H254" t="s">
        <v>3020</v>
      </c>
      <c r="I254" t="s">
        <v>3029</v>
      </c>
      <c r="J254" t="s">
        <v>3029</v>
      </c>
      <c r="M254" t="s">
        <v>2917</v>
      </c>
    </row>
    <row r="255" spans="1:13" x14ac:dyDescent="0.35">
      <c r="A255">
        <v>1188260</v>
      </c>
      <c r="B255" t="s">
        <v>2007</v>
      </c>
      <c r="C255" t="s">
        <v>4</v>
      </c>
      <c r="D255" t="s">
        <v>4</v>
      </c>
      <c r="E255" s="3" t="s">
        <v>127</v>
      </c>
      <c r="F255" t="s">
        <v>155</v>
      </c>
      <c r="G255" s="5" t="str">
        <f t="shared" si="3"/>
        <v>View Response</v>
      </c>
      <c r="H255" t="s">
        <v>3020</v>
      </c>
      <c r="I255" t="s">
        <v>3023</v>
      </c>
      <c r="J255" t="s">
        <v>3021</v>
      </c>
      <c r="L255" t="s">
        <v>2925</v>
      </c>
    </row>
    <row r="256" spans="1:13" x14ac:dyDescent="0.35">
      <c r="A256">
        <v>1188260</v>
      </c>
      <c r="B256" t="s">
        <v>2007</v>
      </c>
      <c r="C256" t="s">
        <v>4</v>
      </c>
      <c r="D256" t="s">
        <v>4</v>
      </c>
      <c r="E256" s="3" t="s">
        <v>127</v>
      </c>
      <c r="F256" t="s">
        <v>155</v>
      </c>
      <c r="G256" s="5" t="str">
        <f t="shared" si="3"/>
        <v>View Response</v>
      </c>
      <c r="H256" t="s">
        <v>3020</v>
      </c>
      <c r="I256" t="s">
        <v>3023</v>
      </c>
      <c r="J256" t="s">
        <v>3021</v>
      </c>
      <c r="M256" t="s">
        <v>2917</v>
      </c>
    </row>
    <row r="257" spans="1:13" x14ac:dyDescent="0.35">
      <c r="A257">
        <v>1188261</v>
      </c>
      <c r="B257" t="s">
        <v>2008</v>
      </c>
      <c r="C257" t="s">
        <v>4</v>
      </c>
      <c r="D257" t="s">
        <v>4</v>
      </c>
      <c r="E257" s="3" t="s">
        <v>127</v>
      </c>
      <c r="F257" t="s">
        <v>156</v>
      </c>
      <c r="G257" s="5" t="str">
        <f t="shared" si="3"/>
        <v>View Response</v>
      </c>
      <c r="H257" t="s">
        <v>3020</v>
      </c>
      <c r="I257" t="s">
        <v>3023</v>
      </c>
      <c r="J257" t="s">
        <v>3029</v>
      </c>
      <c r="L257" t="s">
        <v>2937</v>
      </c>
    </row>
    <row r="258" spans="1:13" x14ac:dyDescent="0.35">
      <c r="A258">
        <v>1188272</v>
      </c>
      <c r="B258" t="s">
        <v>1995</v>
      </c>
      <c r="C258" t="s">
        <v>4</v>
      </c>
      <c r="D258" t="s">
        <v>4</v>
      </c>
      <c r="E258" s="3" t="s">
        <v>4</v>
      </c>
      <c r="F258" t="s">
        <v>157</v>
      </c>
      <c r="G258" s="5" t="str">
        <f t="shared" si="3"/>
        <v>View Response</v>
      </c>
      <c r="H258" t="s">
        <v>3020</v>
      </c>
      <c r="I258" t="s">
        <v>3029</v>
      </c>
      <c r="J258" t="s">
        <v>3029</v>
      </c>
      <c r="M258" t="s">
        <v>2916</v>
      </c>
    </row>
    <row r="259" spans="1:13" x14ac:dyDescent="0.35">
      <c r="A259">
        <v>1188279</v>
      </c>
      <c r="B259" t="s">
        <v>1995</v>
      </c>
      <c r="C259" t="s">
        <v>4</v>
      </c>
      <c r="D259" t="s">
        <v>4</v>
      </c>
      <c r="E259" s="3" t="s">
        <v>4</v>
      </c>
      <c r="F259" t="s">
        <v>158</v>
      </c>
      <c r="G259" s="5" t="str">
        <f t="shared" ref="G259:G322" si="4">HYPERLINK(F259,"View Response")</f>
        <v>View Response</v>
      </c>
      <c r="H259" t="s">
        <v>3020</v>
      </c>
      <c r="I259" t="s">
        <v>3029</v>
      </c>
      <c r="J259" t="s">
        <v>3029</v>
      </c>
      <c r="K259" t="s">
        <v>2941</v>
      </c>
    </row>
    <row r="260" spans="1:13" x14ac:dyDescent="0.35">
      <c r="A260">
        <v>1188290</v>
      </c>
      <c r="B260" t="s">
        <v>2009</v>
      </c>
      <c r="D260" t="s">
        <v>4</v>
      </c>
      <c r="E260" s="3" t="s">
        <v>4</v>
      </c>
      <c r="F260" t="s">
        <v>160</v>
      </c>
      <c r="G260" s="5" t="str">
        <f t="shared" si="4"/>
        <v>View Response</v>
      </c>
      <c r="H260" t="s">
        <v>3020</v>
      </c>
      <c r="I260" t="s">
        <v>3029</v>
      </c>
      <c r="J260" t="s">
        <v>3029</v>
      </c>
      <c r="M260" t="s">
        <v>2917</v>
      </c>
    </row>
    <row r="261" spans="1:13" x14ac:dyDescent="0.35">
      <c r="A261">
        <v>1188293</v>
      </c>
      <c r="B261" t="s">
        <v>1995</v>
      </c>
      <c r="C261" t="s">
        <v>4</v>
      </c>
      <c r="D261" t="s">
        <v>4</v>
      </c>
      <c r="E261" s="3" t="s">
        <v>4</v>
      </c>
      <c r="F261" t="s">
        <v>161</v>
      </c>
      <c r="G261" s="5" t="str">
        <f t="shared" si="4"/>
        <v>View Response</v>
      </c>
      <c r="H261" t="s">
        <v>3020</v>
      </c>
      <c r="I261" t="s">
        <v>3029</v>
      </c>
      <c r="J261" t="s">
        <v>3029</v>
      </c>
      <c r="K261" t="s">
        <v>2941</v>
      </c>
    </row>
    <row r="262" spans="1:13" x14ac:dyDescent="0.35">
      <c r="A262">
        <v>1188293</v>
      </c>
      <c r="B262" t="s">
        <v>1995</v>
      </c>
      <c r="C262" t="s">
        <v>4</v>
      </c>
      <c r="D262" t="s">
        <v>4</v>
      </c>
      <c r="E262" s="3" t="s">
        <v>4</v>
      </c>
      <c r="F262" t="s">
        <v>161</v>
      </c>
      <c r="G262" s="5" t="str">
        <f t="shared" si="4"/>
        <v>View Response</v>
      </c>
      <c r="H262" t="s">
        <v>3020</v>
      </c>
      <c r="I262" t="s">
        <v>3029</v>
      </c>
      <c r="J262" t="s">
        <v>3029</v>
      </c>
      <c r="M262" t="s">
        <v>2916</v>
      </c>
    </row>
    <row r="263" spans="1:13" x14ac:dyDescent="0.35">
      <c r="A263">
        <v>1188294</v>
      </c>
      <c r="B263" t="s">
        <v>1995</v>
      </c>
      <c r="C263" t="s">
        <v>4</v>
      </c>
      <c r="D263" t="s">
        <v>4</v>
      </c>
      <c r="E263" s="3" t="s">
        <v>4</v>
      </c>
      <c r="F263" t="s">
        <v>162</v>
      </c>
      <c r="G263" s="5" t="str">
        <f t="shared" si="4"/>
        <v>View Response</v>
      </c>
      <c r="H263" t="s">
        <v>3020</v>
      </c>
      <c r="I263" t="s">
        <v>3029</v>
      </c>
      <c r="J263" t="s">
        <v>3029</v>
      </c>
      <c r="L263" t="s">
        <v>2943</v>
      </c>
    </row>
    <row r="264" spans="1:13" x14ac:dyDescent="0.35">
      <c r="A264">
        <v>1188294</v>
      </c>
      <c r="B264" t="s">
        <v>1995</v>
      </c>
      <c r="C264" t="s">
        <v>4</v>
      </c>
      <c r="D264" t="s">
        <v>4</v>
      </c>
      <c r="E264" s="3" t="s">
        <v>4</v>
      </c>
      <c r="F264" t="s">
        <v>162</v>
      </c>
      <c r="G264" s="5" t="str">
        <f t="shared" si="4"/>
        <v>View Response</v>
      </c>
      <c r="H264" t="s">
        <v>3020</v>
      </c>
      <c r="I264" t="s">
        <v>3029</v>
      </c>
      <c r="J264" t="s">
        <v>3029</v>
      </c>
      <c r="M264" t="s">
        <v>2916</v>
      </c>
    </row>
    <row r="265" spans="1:13" x14ac:dyDescent="0.35">
      <c r="A265">
        <v>1188296</v>
      </c>
      <c r="B265" t="s">
        <v>1995</v>
      </c>
      <c r="C265" t="s">
        <v>4</v>
      </c>
      <c r="D265" t="s">
        <v>4</v>
      </c>
      <c r="E265" s="3" t="s">
        <v>4</v>
      </c>
      <c r="F265" t="s">
        <v>163</v>
      </c>
      <c r="G265" s="5" t="str">
        <f t="shared" si="4"/>
        <v>View Response</v>
      </c>
      <c r="H265" t="s">
        <v>3020</v>
      </c>
      <c r="I265" t="s">
        <v>3029</v>
      </c>
      <c r="J265" t="s">
        <v>3029</v>
      </c>
      <c r="L265" t="s">
        <v>2943</v>
      </c>
    </row>
    <row r="266" spans="1:13" x14ac:dyDescent="0.35">
      <c r="A266">
        <v>1188296</v>
      </c>
      <c r="B266" t="s">
        <v>1995</v>
      </c>
      <c r="C266" t="s">
        <v>4</v>
      </c>
      <c r="D266" t="s">
        <v>4</v>
      </c>
      <c r="E266" s="3" t="s">
        <v>4</v>
      </c>
      <c r="F266" t="s">
        <v>163</v>
      </c>
      <c r="G266" s="5" t="str">
        <f t="shared" si="4"/>
        <v>View Response</v>
      </c>
      <c r="H266" t="s">
        <v>3020</v>
      </c>
      <c r="I266" t="s">
        <v>3029</v>
      </c>
      <c r="J266" t="s">
        <v>3029</v>
      </c>
      <c r="M266" t="s">
        <v>2916</v>
      </c>
    </row>
    <row r="267" spans="1:13" x14ac:dyDescent="0.35">
      <c r="A267">
        <v>1188299</v>
      </c>
      <c r="B267" t="s">
        <v>1995</v>
      </c>
      <c r="C267" t="s">
        <v>4</v>
      </c>
      <c r="D267" t="s">
        <v>4</v>
      </c>
      <c r="E267" s="3" t="s">
        <v>4</v>
      </c>
      <c r="F267" t="s">
        <v>164</v>
      </c>
      <c r="G267" s="5" t="str">
        <f t="shared" si="4"/>
        <v>View Response</v>
      </c>
      <c r="H267" t="s">
        <v>3020</v>
      </c>
      <c r="I267" t="s">
        <v>3029</v>
      </c>
      <c r="J267" t="s">
        <v>3029</v>
      </c>
      <c r="M267" t="s">
        <v>2916</v>
      </c>
    </row>
    <row r="268" spans="1:13" x14ac:dyDescent="0.35">
      <c r="A268">
        <v>1188307</v>
      </c>
      <c r="B268" t="s">
        <v>1995</v>
      </c>
      <c r="C268" t="s">
        <v>4</v>
      </c>
      <c r="D268" t="s">
        <v>4</v>
      </c>
      <c r="E268" s="3" t="s">
        <v>4</v>
      </c>
      <c r="F268" t="s">
        <v>165</v>
      </c>
      <c r="G268" s="5" t="str">
        <f t="shared" si="4"/>
        <v>View Response</v>
      </c>
      <c r="H268" t="s">
        <v>3020</v>
      </c>
      <c r="I268" t="s">
        <v>3029</v>
      </c>
      <c r="J268" t="s">
        <v>3029</v>
      </c>
      <c r="L268" t="s">
        <v>2937</v>
      </c>
    </row>
    <row r="269" spans="1:13" x14ac:dyDescent="0.35">
      <c r="A269">
        <v>1188312</v>
      </c>
      <c r="B269" t="s">
        <v>1995</v>
      </c>
      <c r="C269" t="s">
        <v>4</v>
      </c>
      <c r="D269" t="s">
        <v>4</v>
      </c>
      <c r="E269" s="3" t="s">
        <v>4</v>
      </c>
      <c r="F269" t="s">
        <v>166</v>
      </c>
      <c r="G269" s="5" t="str">
        <f t="shared" si="4"/>
        <v>View Response</v>
      </c>
      <c r="H269" t="s">
        <v>3020</v>
      </c>
      <c r="I269" t="s">
        <v>3029</v>
      </c>
      <c r="J269" t="s">
        <v>3029</v>
      </c>
      <c r="L269" t="s">
        <v>2930</v>
      </c>
    </row>
    <row r="270" spans="1:13" x14ac:dyDescent="0.35">
      <c r="A270">
        <v>1188312</v>
      </c>
      <c r="B270" t="s">
        <v>1995</v>
      </c>
      <c r="C270" t="s">
        <v>4</v>
      </c>
      <c r="D270" t="s">
        <v>4</v>
      </c>
      <c r="E270" s="3" t="s">
        <v>4</v>
      </c>
      <c r="F270" t="s">
        <v>166</v>
      </c>
      <c r="G270" s="5" t="str">
        <f t="shared" si="4"/>
        <v>View Response</v>
      </c>
      <c r="H270" t="s">
        <v>3020</v>
      </c>
      <c r="I270" t="s">
        <v>3029</v>
      </c>
      <c r="J270" t="s">
        <v>3029</v>
      </c>
      <c r="M270" t="s">
        <v>2916</v>
      </c>
    </row>
    <row r="271" spans="1:13" x14ac:dyDescent="0.35">
      <c r="A271">
        <v>1188320</v>
      </c>
      <c r="B271" t="s">
        <v>1995</v>
      </c>
      <c r="C271" t="s">
        <v>4</v>
      </c>
      <c r="D271" t="s">
        <v>4</v>
      </c>
      <c r="E271" s="3" t="s">
        <v>4</v>
      </c>
      <c r="F271" t="s">
        <v>167</v>
      </c>
      <c r="G271" s="5" t="str">
        <f t="shared" si="4"/>
        <v>View Response</v>
      </c>
      <c r="H271" t="s">
        <v>3020</v>
      </c>
      <c r="I271" t="s">
        <v>3029</v>
      </c>
      <c r="J271" t="s">
        <v>3029</v>
      </c>
      <c r="L271" t="s">
        <v>2954</v>
      </c>
    </row>
    <row r="272" spans="1:13" x14ac:dyDescent="0.35">
      <c r="A272">
        <v>1188326</v>
      </c>
      <c r="B272" t="s">
        <v>2010</v>
      </c>
      <c r="D272" t="s">
        <v>4</v>
      </c>
      <c r="E272" s="3" t="s">
        <v>4</v>
      </c>
      <c r="F272" t="s">
        <v>168</v>
      </c>
      <c r="G272" s="5" t="str">
        <f t="shared" si="4"/>
        <v>View Response</v>
      </c>
      <c r="H272" t="s">
        <v>3029</v>
      </c>
      <c r="I272" t="s">
        <v>3023</v>
      </c>
      <c r="J272" t="s">
        <v>3021</v>
      </c>
      <c r="M272" t="s">
        <v>2923</v>
      </c>
    </row>
    <row r="273" spans="1:14" x14ac:dyDescent="0.35">
      <c r="A273">
        <v>1188326</v>
      </c>
      <c r="B273" t="s">
        <v>2010</v>
      </c>
      <c r="D273" t="s">
        <v>4</v>
      </c>
      <c r="E273" s="3" t="s">
        <v>4</v>
      </c>
      <c r="F273" t="s">
        <v>168</v>
      </c>
      <c r="G273" s="5" t="str">
        <f t="shared" si="4"/>
        <v>View Response</v>
      </c>
      <c r="H273" t="s">
        <v>3029</v>
      </c>
      <c r="I273" t="s">
        <v>3023</v>
      </c>
      <c r="J273" t="s">
        <v>3021</v>
      </c>
      <c r="M273" t="s">
        <v>2924</v>
      </c>
    </row>
    <row r="274" spans="1:14" x14ac:dyDescent="0.35">
      <c r="A274">
        <v>1188341</v>
      </c>
      <c r="B274" t="s">
        <v>2011</v>
      </c>
      <c r="C274" t="s">
        <v>4</v>
      </c>
      <c r="D274" t="s">
        <v>4</v>
      </c>
      <c r="E274" s="3" t="s">
        <v>4</v>
      </c>
      <c r="F274" t="s">
        <v>169</v>
      </c>
      <c r="G274" s="5" t="str">
        <f t="shared" si="4"/>
        <v>View Response</v>
      </c>
      <c r="H274" t="s">
        <v>3029</v>
      </c>
      <c r="I274" t="s">
        <v>3023</v>
      </c>
      <c r="J274" t="s">
        <v>3029</v>
      </c>
      <c r="M274" t="s">
        <v>2931</v>
      </c>
    </row>
    <row r="275" spans="1:14" x14ac:dyDescent="0.35">
      <c r="A275">
        <v>1188341</v>
      </c>
      <c r="B275" t="s">
        <v>2011</v>
      </c>
      <c r="C275" t="s">
        <v>4</v>
      </c>
      <c r="D275" t="s">
        <v>4</v>
      </c>
      <c r="E275" s="3" t="s">
        <v>4</v>
      </c>
      <c r="F275" t="s">
        <v>169</v>
      </c>
      <c r="G275" s="5" t="str">
        <f t="shared" si="4"/>
        <v>View Response</v>
      </c>
      <c r="H275" t="s">
        <v>3029</v>
      </c>
      <c r="I275" t="s">
        <v>3023</v>
      </c>
      <c r="J275" t="s">
        <v>3029</v>
      </c>
      <c r="M275" t="s">
        <v>2932</v>
      </c>
    </row>
    <row r="276" spans="1:14" x14ac:dyDescent="0.35">
      <c r="A276">
        <v>1188342</v>
      </c>
      <c r="B276" t="s">
        <v>2012</v>
      </c>
      <c r="C276" t="s">
        <v>4</v>
      </c>
      <c r="D276" t="s">
        <v>4</v>
      </c>
      <c r="E276" s="3" t="s">
        <v>4</v>
      </c>
      <c r="F276" t="s">
        <v>170</v>
      </c>
      <c r="G276" s="5" t="str">
        <f t="shared" si="4"/>
        <v>View Response</v>
      </c>
      <c r="H276" t="s">
        <v>3020</v>
      </c>
      <c r="I276" t="s">
        <v>3029</v>
      </c>
      <c r="J276" t="s">
        <v>3029</v>
      </c>
      <c r="M276" t="s">
        <v>2917</v>
      </c>
    </row>
    <row r="277" spans="1:14" x14ac:dyDescent="0.35">
      <c r="A277">
        <v>1188346</v>
      </c>
      <c r="B277" t="s">
        <v>2013</v>
      </c>
      <c r="C277" t="s">
        <v>4</v>
      </c>
      <c r="D277" t="s">
        <v>4</v>
      </c>
      <c r="E277" s="3" t="s">
        <v>4</v>
      </c>
      <c r="F277" t="s">
        <v>171</v>
      </c>
      <c r="G277" s="5" t="str">
        <f t="shared" si="4"/>
        <v>View Response</v>
      </c>
      <c r="H277" t="s">
        <v>3020</v>
      </c>
      <c r="I277" t="s">
        <v>3029</v>
      </c>
      <c r="J277" t="s">
        <v>3029</v>
      </c>
      <c r="M277" t="s">
        <v>2917</v>
      </c>
    </row>
    <row r="278" spans="1:14" x14ac:dyDescent="0.35">
      <c r="A278">
        <v>1188356</v>
      </c>
      <c r="B278" t="s">
        <v>2014</v>
      </c>
      <c r="C278" t="s">
        <v>4</v>
      </c>
      <c r="D278" t="s">
        <v>4</v>
      </c>
      <c r="E278" s="3" t="s">
        <v>4</v>
      </c>
      <c r="F278" t="s">
        <v>172</v>
      </c>
      <c r="G278" s="5" t="str">
        <f t="shared" si="4"/>
        <v>View Response</v>
      </c>
      <c r="H278" t="s">
        <v>3020</v>
      </c>
      <c r="I278" t="s">
        <v>3029</v>
      </c>
      <c r="J278" t="s">
        <v>3029</v>
      </c>
      <c r="M278" t="s">
        <v>2917</v>
      </c>
    </row>
    <row r="279" spans="1:14" x14ac:dyDescent="0.35">
      <c r="A279">
        <v>1188358</v>
      </c>
      <c r="B279" t="s">
        <v>2015</v>
      </c>
      <c r="C279" t="s">
        <v>4</v>
      </c>
      <c r="D279" t="s">
        <v>4</v>
      </c>
      <c r="E279" s="3" t="s">
        <v>4</v>
      </c>
      <c r="F279" t="s">
        <v>173</v>
      </c>
      <c r="G279" s="5" t="str">
        <f t="shared" si="4"/>
        <v>View Response</v>
      </c>
      <c r="H279" t="s">
        <v>3020</v>
      </c>
      <c r="I279" t="s">
        <v>3029</v>
      </c>
      <c r="J279" t="s">
        <v>3029</v>
      </c>
      <c r="M279" t="s">
        <v>2917</v>
      </c>
    </row>
    <row r="280" spans="1:14" x14ac:dyDescent="0.35">
      <c r="A280">
        <v>1188385</v>
      </c>
      <c r="B280" t="s">
        <v>2016</v>
      </c>
      <c r="C280" t="s">
        <v>4</v>
      </c>
      <c r="D280" t="s">
        <v>4</v>
      </c>
      <c r="E280" s="3" t="s">
        <v>127</v>
      </c>
      <c r="F280" t="s">
        <v>174</v>
      </c>
      <c r="G280" s="5" t="str">
        <f t="shared" si="4"/>
        <v>View Response</v>
      </c>
      <c r="H280" t="s">
        <v>3020</v>
      </c>
      <c r="I280" t="s">
        <v>3023</v>
      </c>
      <c r="J280" t="s">
        <v>3029</v>
      </c>
      <c r="N280" t="s">
        <v>232</v>
      </c>
    </row>
    <row r="281" spans="1:14" x14ac:dyDescent="0.35">
      <c r="A281">
        <v>1188385</v>
      </c>
      <c r="B281" t="s">
        <v>2016</v>
      </c>
      <c r="C281" t="s">
        <v>4</v>
      </c>
      <c r="D281" t="s">
        <v>4</v>
      </c>
      <c r="E281" s="3" t="s">
        <v>127</v>
      </c>
      <c r="F281" t="s">
        <v>174</v>
      </c>
      <c r="G281" s="5" t="str">
        <f t="shared" si="4"/>
        <v>View Response</v>
      </c>
      <c r="H281" t="s">
        <v>3020</v>
      </c>
      <c r="I281" t="s">
        <v>3023</v>
      </c>
      <c r="J281" t="s">
        <v>3029</v>
      </c>
      <c r="L281" t="s">
        <v>2943</v>
      </c>
    </row>
    <row r="282" spans="1:14" x14ac:dyDescent="0.35">
      <c r="A282">
        <v>1188545</v>
      </c>
      <c r="B282" t="s">
        <v>2017</v>
      </c>
      <c r="C282" t="s">
        <v>4</v>
      </c>
      <c r="D282" t="s">
        <v>4</v>
      </c>
      <c r="E282" s="3" t="s">
        <v>4</v>
      </c>
      <c r="F282" t="s">
        <v>175</v>
      </c>
      <c r="G282" s="5" t="str">
        <f t="shared" si="4"/>
        <v>View Response</v>
      </c>
      <c r="H282" t="s">
        <v>3020</v>
      </c>
      <c r="I282" t="s">
        <v>3029</v>
      </c>
      <c r="J282" t="s">
        <v>3021</v>
      </c>
      <c r="M282" t="s">
        <v>2931</v>
      </c>
    </row>
    <row r="283" spans="1:14" x14ac:dyDescent="0.35">
      <c r="A283">
        <v>1188545</v>
      </c>
      <c r="B283" t="s">
        <v>2017</v>
      </c>
      <c r="C283" t="s">
        <v>4</v>
      </c>
      <c r="D283" t="s">
        <v>4</v>
      </c>
      <c r="E283" s="3" t="s">
        <v>4</v>
      </c>
      <c r="F283" t="s">
        <v>175</v>
      </c>
      <c r="G283" s="5" t="str">
        <f t="shared" si="4"/>
        <v>View Response</v>
      </c>
      <c r="H283" t="s">
        <v>3020</v>
      </c>
      <c r="I283" t="s">
        <v>3029</v>
      </c>
      <c r="J283" t="s">
        <v>3021</v>
      </c>
      <c r="M283" t="s">
        <v>2932</v>
      </c>
    </row>
    <row r="284" spans="1:14" x14ac:dyDescent="0.35">
      <c r="A284">
        <v>1188570</v>
      </c>
      <c r="B284" t="s">
        <v>2018</v>
      </c>
      <c r="C284" t="s">
        <v>4</v>
      </c>
      <c r="D284" t="s">
        <v>4</v>
      </c>
      <c r="E284" s="3" t="s">
        <v>4</v>
      </c>
      <c r="F284" t="s">
        <v>176</v>
      </c>
      <c r="G284" s="5" t="str">
        <f t="shared" si="4"/>
        <v>View Response</v>
      </c>
      <c r="H284" t="s">
        <v>3020</v>
      </c>
      <c r="I284" t="s">
        <v>3023</v>
      </c>
      <c r="J284" t="s">
        <v>3021</v>
      </c>
      <c r="M284" t="s">
        <v>2923</v>
      </c>
    </row>
    <row r="285" spans="1:14" x14ac:dyDescent="0.35">
      <c r="A285">
        <v>1188570</v>
      </c>
      <c r="B285" t="s">
        <v>2018</v>
      </c>
      <c r="C285" t="s">
        <v>4</v>
      </c>
      <c r="D285" t="s">
        <v>4</v>
      </c>
      <c r="E285" s="3" t="s">
        <v>4</v>
      </c>
      <c r="F285" t="s">
        <v>176</v>
      </c>
      <c r="G285" s="5" t="str">
        <f t="shared" si="4"/>
        <v>View Response</v>
      </c>
      <c r="H285" t="s">
        <v>3020</v>
      </c>
      <c r="I285" t="s">
        <v>3023</v>
      </c>
      <c r="J285" t="s">
        <v>3021</v>
      </c>
      <c r="M285" t="s">
        <v>2950</v>
      </c>
    </row>
    <row r="286" spans="1:14" x14ac:dyDescent="0.35">
      <c r="A286">
        <v>1188605</v>
      </c>
      <c r="B286" t="s">
        <v>1900</v>
      </c>
      <c r="D286" t="s">
        <v>4</v>
      </c>
      <c r="E286" s="3" t="s">
        <v>4</v>
      </c>
      <c r="F286" t="s">
        <v>177</v>
      </c>
      <c r="G286" s="5" t="str">
        <f t="shared" si="4"/>
        <v>View Response</v>
      </c>
      <c r="H286" t="s">
        <v>3020</v>
      </c>
      <c r="I286" t="s">
        <v>3029</v>
      </c>
      <c r="J286" t="s">
        <v>3029</v>
      </c>
      <c r="M286" t="s">
        <v>2917</v>
      </c>
    </row>
    <row r="287" spans="1:14" x14ac:dyDescent="0.35">
      <c r="A287">
        <v>1188622</v>
      </c>
      <c r="B287" t="s">
        <v>2019</v>
      </c>
      <c r="C287" t="s">
        <v>4</v>
      </c>
      <c r="D287" t="s">
        <v>4</v>
      </c>
      <c r="E287" s="3" t="s">
        <v>127</v>
      </c>
      <c r="F287" t="s">
        <v>178</v>
      </c>
      <c r="G287" s="5" t="str">
        <f t="shared" si="4"/>
        <v>View Response</v>
      </c>
      <c r="H287" t="s">
        <v>3020</v>
      </c>
      <c r="I287" t="s">
        <v>3029</v>
      </c>
      <c r="J287" t="s">
        <v>3029</v>
      </c>
      <c r="L287" t="s">
        <v>2942</v>
      </c>
    </row>
    <row r="288" spans="1:14" x14ac:dyDescent="0.35">
      <c r="A288">
        <v>1188629</v>
      </c>
      <c r="B288" t="s">
        <v>2019</v>
      </c>
      <c r="C288" t="s">
        <v>4</v>
      </c>
      <c r="D288" t="s">
        <v>4</v>
      </c>
      <c r="E288" s="3" t="s">
        <v>127</v>
      </c>
      <c r="F288" t="s">
        <v>179</v>
      </c>
      <c r="G288" s="5" t="str">
        <f t="shared" si="4"/>
        <v>View Response</v>
      </c>
      <c r="H288" t="s">
        <v>3020</v>
      </c>
      <c r="I288" t="s">
        <v>3023</v>
      </c>
      <c r="J288" t="s">
        <v>3029</v>
      </c>
      <c r="L288" t="s">
        <v>2937</v>
      </c>
    </row>
    <row r="289" spans="1:14" x14ac:dyDescent="0.35">
      <c r="A289">
        <v>1188708</v>
      </c>
      <c r="B289" t="s">
        <v>2020</v>
      </c>
      <c r="C289" t="s">
        <v>4</v>
      </c>
      <c r="D289" t="s">
        <v>4</v>
      </c>
      <c r="E289" s="3" t="s">
        <v>127</v>
      </c>
      <c r="F289" t="s">
        <v>180</v>
      </c>
      <c r="G289" s="5" t="str">
        <f t="shared" si="4"/>
        <v>View Response</v>
      </c>
      <c r="H289" t="s">
        <v>3020</v>
      </c>
      <c r="I289" t="s">
        <v>3023</v>
      </c>
      <c r="J289" t="s">
        <v>3029</v>
      </c>
      <c r="N289" t="s">
        <v>232</v>
      </c>
    </row>
    <row r="290" spans="1:14" x14ac:dyDescent="0.35">
      <c r="A290">
        <v>1188708</v>
      </c>
      <c r="B290" t="s">
        <v>2020</v>
      </c>
      <c r="C290" t="s">
        <v>4</v>
      </c>
      <c r="D290" t="s">
        <v>4</v>
      </c>
      <c r="E290" s="3" t="s">
        <v>127</v>
      </c>
      <c r="F290" t="s">
        <v>180</v>
      </c>
      <c r="G290" s="5" t="str">
        <f t="shared" si="4"/>
        <v>View Response</v>
      </c>
      <c r="H290" t="s">
        <v>3020</v>
      </c>
      <c r="I290" t="s">
        <v>3023</v>
      </c>
      <c r="J290" t="s">
        <v>3029</v>
      </c>
      <c r="M290" t="s">
        <v>2923</v>
      </c>
    </row>
    <row r="291" spans="1:14" x14ac:dyDescent="0.35">
      <c r="A291">
        <v>1188708</v>
      </c>
      <c r="B291" t="s">
        <v>2020</v>
      </c>
      <c r="C291" t="s">
        <v>4</v>
      </c>
      <c r="D291" t="s">
        <v>4</v>
      </c>
      <c r="E291" s="3" t="s">
        <v>127</v>
      </c>
      <c r="F291" t="s">
        <v>180</v>
      </c>
      <c r="G291" s="5" t="str">
        <f t="shared" si="4"/>
        <v>View Response</v>
      </c>
      <c r="H291" t="s">
        <v>3020</v>
      </c>
      <c r="I291" t="s">
        <v>3023</v>
      </c>
      <c r="J291" t="s">
        <v>3029</v>
      </c>
      <c r="M291" t="s">
        <v>2924</v>
      </c>
    </row>
    <row r="292" spans="1:14" x14ac:dyDescent="0.35">
      <c r="A292">
        <v>1188742</v>
      </c>
      <c r="B292" t="s">
        <v>2021</v>
      </c>
      <c r="C292" t="s">
        <v>4</v>
      </c>
      <c r="D292" t="s">
        <v>4</v>
      </c>
      <c r="E292" s="3" t="s">
        <v>4</v>
      </c>
      <c r="F292" t="s">
        <v>181</v>
      </c>
      <c r="G292" s="5" t="str">
        <f t="shared" si="4"/>
        <v>View Response</v>
      </c>
      <c r="H292" t="s">
        <v>3020</v>
      </c>
      <c r="I292" t="s">
        <v>3029</v>
      </c>
      <c r="J292" t="s">
        <v>3029</v>
      </c>
      <c r="M292" t="s">
        <v>2917</v>
      </c>
    </row>
    <row r="293" spans="1:14" x14ac:dyDescent="0.35">
      <c r="A293">
        <v>1188770</v>
      </c>
      <c r="B293" t="s">
        <v>2022</v>
      </c>
      <c r="C293" t="s">
        <v>4</v>
      </c>
      <c r="D293" t="s">
        <v>4</v>
      </c>
      <c r="E293" s="3" t="s">
        <v>4</v>
      </c>
      <c r="F293" t="s">
        <v>182</v>
      </c>
      <c r="G293" s="5" t="str">
        <f t="shared" si="4"/>
        <v>View Response</v>
      </c>
      <c r="H293" t="s">
        <v>3019</v>
      </c>
      <c r="I293" t="s">
        <v>3029</v>
      </c>
      <c r="J293" t="s">
        <v>3029</v>
      </c>
      <c r="M293" t="s">
        <v>2917</v>
      </c>
    </row>
    <row r="294" spans="1:14" x14ac:dyDescent="0.35">
      <c r="A294">
        <v>1188795</v>
      </c>
      <c r="B294" t="s">
        <v>183</v>
      </c>
      <c r="D294" t="s">
        <v>4</v>
      </c>
      <c r="E294" s="3" t="s">
        <v>4</v>
      </c>
      <c r="F294" t="s">
        <v>184</v>
      </c>
      <c r="G294" s="5" t="str">
        <f t="shared" si="4"/>
        <v>View Response</v>
      </c>
      <c r="H294" t="s">
        <v>3019</v>
      </c>
      <c r="I294" t="s">
        <v>3029</v>
      </c>
      <c r="J294" t="s">
        <v>3029</v>
      </c>
      <c r="M294" t="s">
        <v>2917</v>
      </c>
    </row>
    <row r="295" spans="1:14" x14ac:dyDescent="0.35">
      <c r="A295">
        <v>1188853</v>
      </c>
      <c r="B295" t="s">
        <v>2023</v>
      </c>
      <c r="C295" t="s">
        <v>4</v>
      </c>
      <c r="D295" t="s">
        <v>4</v>
      </c>
      <c r="E295" s="3" t="s">
        <v>4</v>
      </c>
      <c r="F295" t="s">
        <v>185</v>
      </c>
      <c r="G295" s="5" t="str">
        <f t="shared" si="4"/>
        <v>View Response</v>
      </c>
      <c r="H295" t="s">
        <v>3029</v>
      </c>
      <c r="I295" t="s">
        <v>3023</v>
      </c>
      <c r="J295" t="s">
        <v>3029</v>
      </c>
      <c r="M295" t="s">
        <v>2916</v>
      </c>
    </row>
    <row r="296" spans="1:14" x14ac:dyDescent="0.35">
      <c r="A296">
        <v>1188863</v>
      </c>
      <c r="B296" t="s">
        <v>2024</v>
      </c>
      <c r="C296" t="s">
        <v>4</v>
      </c>
      <c r="D296" t="s">
        <v>4</v>
      </c>
      <c r="E296" s="3" t="s">
        <v>127</v>
      </c>
      <c r="F296" t="s">
        <v>186</v>
      </c>
      <c r="G296" s="5" t="str">
        <f t="shared" si="4"/>
        <v>View Response</v>
      </c>
      <c r="H296" t="s">
        <v>3020</v>
      </c>
      <c r="I296" t="s">
        <v>3023</v>
      </c>
      <c r="J296" t="s">
        <v>3029</v>
      </c>
      <c r="M296" t="s">
        <v>2935</v>
      </c>
    </row>
    <row r="297" spans="1:14" x14ac:dyDescent="0.35">
      <c r="A297">
        <v>1188863</v>
      </c>
      <c r="B297" t="s">
        <v>2024</v>
      </c>
      <c r="C297" t="s">
        <v>4</v>
      </c>
      <c r="D297" t="s">
        <v>4</v>
      </c>
      <c r="E297" s="3" t="s">
        <v>127</v>
      </c>
      <c r="F297" t="s">
        <v>186</v>
      </c>
      <c r="G297" s="5" t="str">
        <f t="shared" si="4"/>
        <v>View Response</v>
      </c>
      <c r="H297" t="s">
        <v>3020</v>
      </c>
      <c r="I297" t="s">
        <v>3023</v>
      </c>
      <c r="J297" t="s">
        <v>3029</v>
      </c>
      <c r="M297" t="s">
        <v>2936</v>
      </c>
    </row>
    <row r="298" spans="1:14" x14ac:dyDescent="0.35">
      <c r="A298">
        <v>1188876</v>
      </c>
      <c r="B298" t="s">
        <v>2025</v>
      </c>
      <c r="D298" t="s">
        <v>4</v>
      </c>
      <c r="E298" s="3" t="s">
        <v>4</v>
      </c>
      <c r="F298" t="s">
        <v>187</v>
      </c>
      <c r="G298" s="5" t="str">
        <f t="shared" si="4"/>
        <v>View Response</v>
      </c>
      <c r="H298" t="s">
        <v>3020</v>
      </c>
      <c r="I298" t="s">
        <v>3023</v>
      </c>
      <c r="J298" t="s">
        <v>3029</v>
      </c>
      <c r="M298" t="s">
        <v>2935</v>
      </c>
    </row>
    <row r="299" spans="1:14" x14ac:dyDescent="0.35">
      <c r="A299">
        <v>1188876</v>
      </c>
      <c r="B299" t="s">
        <v>2025</v>
      </c>
      <c r="D299" t="s">
        <v>4</v>
      </c>
      <c r="E299" s="3" t="s">
        <v>4</v>
      </c>
      <c r="F299" t="s">
        <v>187</v>
      </c>
      <c r="G299" s="5" t="str">
        <f t="shared" si="4"/>
        <v>View Response</v>
      </c>
      <c r="H299" t="s">
        <v>3020</v>
      </c>
      <c r="I299" t="s">
        <v>3023</v>
      </c>
      <c r="J299" t="s">
        <v>3029</v>
      </c>
      <c r="M299" t="s">
        <v>2936</v>
      </c>
    </row>
    <row r="300" spans="1:14" x14ac:dyDescent="0.35">
      <c r="A300">
        <v>1188881</v>
      </c>
      <c r="B300" t="s">
        <v>2026</v>
      </c>
      <c r="C300" t="s">
        <v>4</v>
      </c>
      <c r="D300" t="s">
        <v>4</v>
      </c>
      <c r="E300" s="3" t="s">
        <v>4</v>
      </c>
      <c r="F300" t="s">
        <v>188</v>
      </c>
      <c r="G300" s="5" t="str">
        <f t="shared" si="4"/>
        <v>View Response</v>
      </c>
      <c r="H300" t="s">
        <v>3029</v>
      </c>
      <c r="I300" t="s">
        <v>3023</v>
      </c>
      <c r="J300" t="s">
        <v>3021</v>
      </c>
      <c r="M300" t="s">
        <v>2931</v>
      </c>
    </row>
    <row r="301" spans="1:14" x14ac:dyDescent="0.35">
      <c r="A301">
        <v>1188881</v>
      </c>
      <c r="B301" t="s">
        <v>2026</v>
      </c>
      <c r="C301" t="s">
        <v>4</v>
      </c>
      <c r="D301" t="s">
        <v>4</v>
      </c>
      <c r="E301" s="3" t="s">
        <v>4</v>
      </c>
      <c r="F301" t="s">
        <v>188</v>
      </c>
      <c r="G301" s="5" t="str">
        <f t="shared" si="4"/>
        <v>View Response</v>
      </c>
      <c r="H301" t="s">
        <v>3029</v>
      </c>
      <c r="I301" t="s">
        <v>3023</v>
      </c>
      <c r="J301" t="s">
        <v>3021</v>
      </c>
      <c r="M301" t="s">
        <v>2932</v>
      </c>
    </row>
    <row r="302" spans="1:14" x14ac:dyDescent="0.35">
      <c r="A302">
        <v>1188882</v>
      </c>
      <c r="B302" t="s">
        <v>2027</v>
      </c>
      <c r="C302" t="s">
        <v>4</v>
      </c>
      <c r="D302" t="s">
        <v>4</v>
      </c>
      <c r="E302" s="3" t="s">
        <v>4</v>
      </c>
      <c r="F302" t="s">
        <v>189</v>
      </c>
      <c r="G302" s="5" t="str">
        <f t="shared" si="4"/>
        <v>View Response</v>
      </c>
      <c r="H302" t="s">
        <v>3020</v>
      </c>
      <c r="I302" t="s">
        <v>3029</v>
      </c>
      <c r="J302" t="s">
        <v>3029</v>
      </c>
      <c r="M302" t="s">
        <v>2916</v>
      </c>
    </row>
    <row r="303" spans="1:14" x14ac:dyDescent="0.35">
      <c r="A303">
        <v>1188885</v>
      </c>
      <c r="B303" t="s">
        <v>2027</v>
      </c>
      <c r="C303" t="s">
        <v>4</v>
      </c>
      <c r="D303" t="s">
        <v>4</v>
      </c>
      <c r="E303" s="3" t="s">
        <v>127</v>
      </c>
      <c r="F303" t="s">
        <v>190</v>
      </c>
      <c r="G303" s="5" t="str">
        <f t="shared" si="4"/>
        <v>View Response</v>
      </c>
      <c r="H303" t="s">
        <v>3020</v>
      </c>
      <c r="I303" t="s">
        <v>3023</v>
      </c>
      <c r="J303" t="s">
        <v>3029</v>
      </c>
      <c r="L303" t="s">
        <v>2937</v>
      </c>
    </row>
    <row r="304" spans="1:14" x14ac:dyDescent="0.35">
      <c r="A304">
        <v>1188887</v>
      </c>
      <c r="B304" t="s">
        <v>2027</v>
      </c>
      <c r="C304" t="s">
        <v>4</v>
      </c>
      <c r="D304" t="s">
        <v>4</v>
      </c>
      <c r="E304" s="3" t="s">
        <v>127</v>
      </c>
      <c r="F304" t="s">
        <v>191</v>
      </c>
      <c r="G304" s="5" t="str">
        <f t="shared" si="4"/>
        <v>View Response</v>
      </c>
      <c r="H304" t="s">
        <v>3020</v>
      </c>
      <c r="I304" t="s">
        <v>3029</v>
      </c>
      <c r="J304" t="s">
        <v>3029</v>
      </c>
      <c r="L304" t="s">
        <v>2943</v>
      </c>
    </row>
    <row r="305" spans="1:13" x14ac:dyDescent="0.35">
      <c r="A305">
        <v>1188890</v>
      </c>
      <c r="B305" t="s">
        <v>2027</v>
      </c>
      <c r="C305" t="s">
        <v>4</v>
      </c>
      <c r="D305" t="s">
        <v>4</v>
      </c>
      <c r="E305" s="3" t="s">
        <v>127</v>
      </c>
      <c r="F305" t="s">
        <v>192</v>
      </c>
      <c r="G305" s="5" t="str">
        <f t="shared" si="4"/>
        <v>View Response</v>
      </c>
      <c r="H305" t="s">
        <v>3020</v>
      </c>
      <c r="I305" t="s">
        <v>3029</v>
      </c>
      <c r="J305" t="s">
        <v>3029</v>
      </c>
      <c r="L305" t="s">
        <v>2930</v>
      </c>
    </row>
    <row r="306" spans="1:13" x14ac:dyDescent="0.35">
      <c r="A306">
        <v>1188934</v>
      </c>
      <c r="B306" t="s">
        <v>2028</v>
      </c>
      <c r="C306" t="s">
        <v>4</v>
      </c>
      <c r="D306" t="s">
        <v>4</v>
      </c>
      <c r="E306" s="3" t="s">
        <v>127</v>
      </c>
      <c r="F306" t="s">
        <v>193</v>
      </c>
      <c r="G306" s="5" t="str">
        <f t="shared" si="4"/>
        <v>View Response</v>
      </c>
      <c r="H306" t="s">
        <v>3020</v>
      </c>
      <c r="I306" t="s">
        <v>3023</v>
      </c>
      <c r="J306" t="s">
        <v>3029</v>
      </c>
      <c r="M306" t="s">
        <v>2923</v>
      </c>
    </row>
    <row r="307" spans="1:13" x14ac:dyDescent="0.35">
      <c r="A307">
        <v>1188934</v>
      </c>
      <c r="B307" t="s">
        <v>2028</v>
      </c>
      <c r="C307" t="s">
        <v>4</v>
      </c>
      <c r="D307" t="s">
        <v>4</v>
      </c>
      <c r="E307" s="3" t="s">
        <v>127</v>
      </c>
      <c r="F307" t="s">
        <v>193</v>
      </c>
      <c r="G307" s="5" t="str">
        <f t="shared" si="4"/>
        <v>View Response</v>
      </c>
      <c r="H307" t="s">
        <v>3020</v>
      </c>
      <c r="I307" t="s">
        <v>3023</v>
      </c>
      <c r="J307" t="s">
        <v>3029</v>
      </c>
      <c r="M307" t="s">
        <v>2924</v>
      </c>
    </row>
    <row r="308" spans="1:13" x14ac:dyDescent="0.35">
      <c r="A308">
        <v>1188938</v>
      </c>
      <c r="B308" t="s">
        <v>2029</v>
      </c>
      <c r="C308" t="s">
        <v>4</v>
      </c>
      <c r="D308" t="s">
        <v>4</v>
      </c>
      <c r="E308" s="3" t="s">
        <v>4</v>
      </c>
      <c r="F308" t="s">
        <v>194</v>
      </c>
      <c r="G308" s="5" t="str">
        <f t="shared" si="4"/>
        <v>View Response</v>
      </c>
      <c r="H308" t="s">
        <v>3020</v>
      </c>
      <c r="I308" t="s">
        <v>3023</v>
      </c>
      <c r="J308" t="s">
        <v>3029</v>
      </c>
      <c r="M308" t="s">
        <v>2923</v>
      </c>
    </row>
    <row r="309" spans="1:13" x14ac:dyDescent="0.35">
      <c r="A309">
        <v>1188938</v>
      </c>
      <c r="B309" t="s">
        <v>2029</v>
      </c>
      <c r="C309" t="s">
        <v>4</v>
      </c>
      <c r="D309" t="s">
        <v>4</v>
      </c>
      <c r="E309" s="3" t="s">
        <v>4</v>
      </c>
      <c r="F309" t="s">
        <v>194</v>
      </c>
      <c r="G309" s="5" t="str">
        <f t="shared" si="4"/>
        <v>View Response</v>
      </c>
      <c r="H309" t="s">
        <v>3020</v>
      </c>
      <c r="I309" t="s">
        <v>3023</v>
      </c>
      <c r="J309" t="s">
        <v>3029</v>
      </c>
      <c r="M309" t="s">
        <v>2924</v>
      </c>
    </row>
    <row r="310" spans="1:13" x14ac:dyDescent="0.35">
      <c r="A310">
        <v>1188950</v>
      </c>
      <c r="B310" t="s">
        <v>2030</v>
      </c>
      <c r="C310" t="s">
        <v>4</v>
      </c>
      <c r="D310" t="s">
        <v>4</v>
      </c>
      <c r="E310" s="3" t="s">
        <v>4</v>
      </c>
      <c r="F310" t="s">
        <v>195</v>
      </c>
      <c r="G310" s="5" t="str">
        <f t="shared" si="4"/>
        <v>View Response</v>
      </c>
      <c r="H310" t="s">
        <v>3020</v>
      </c>
      <c r="I310" t="s">
        <v>3029</v>
      </c>
      <c r="J310" t="s">
        <v>3029</v>
      </c>
      <c r="M310" t="s">
        <v>2917</v>
      </c>
    </row>
    <row r="311" spans="1:13" x14ac:dyDescent="0.35">
      <c r="A311">
        <v>1188959</v>
      </c>
      <c r="B311" t="s">
        <v>2031</v>
      </c>
      <c r="C311" t="s">
        <v>4</v>
      </c>
      <c r="D311" t="s">
        <v>4</v>
      </c>
      <c r="E311" s="3" t="s">
        <v>4</v>
      </c>
      <c r="F311" t="s">
        <v>196</v>
      </c>
      <c r="G311" s="5" t="str">
        <f t="shared" si="4"/>
        <v>View Response</v>
      </c>
      <c r="H311" t="s">
        <v>3020</v>
      </c>
      <c r="I311" t="s">
        <v>3029</v>
      </c>
      <c r="J311" t="s">
        <v>3029</v>
      </c>
      <c r="M311" t="s">
        <v>2917</v>
      </c>
    </row>
    <row r="312" spans="1:13" x14ac:dyDescent="0.35">
      <c r="A312">
        <v>1188991</v>
      </c>
      <c r="B312" t="s">
        <v>2032</v>
      </c>
      <c r="C312" t="s">
        <v>4</v>
      </c>
      <c r="D312" t="s">
        <v>4</v>
      </c>
      <c r="E312" s="3" t="s">
        <v>4</v>
      </c>
      <c r="F312" t="s">
        <v>197</v>
      </c>
      <c r="G312" s="5" t="str">
        <f t="shared" si="4"/>
        <v>View Response</v>
      </c>
      <c r="H312" t="s">
        <v>3019</v>
      </c>
      <c r="I312" t="s">
        <v>3024</v>
      </c>
      <c r="J312" t="s">
        <v>3022</v>
      </c>
      <c r="M312" t="s">
        <v>2917</v>
      </c>
    </row>
    <row r="313" spans="1:13" x14ac:dyDescent="0.35">
      <c r="A313">
        <v>1188991</v>
      </c>
      <c r="B313" t="s">
        <v>2032</v>
      </c>
      <c r="C313" t="s">
        <v>4</v>
      </c>
      <c r="D313" t="s">
        <v>4</v>
      </c>
      <c r="E313" s="3" t="s">
        <v>4</v>
      </c>
      <c r="F313" t="s">
        <v>197</v>
      </c>
      <c r="G313" s="5" t="str">
        <f t="shared" si="4"/>
        <v>View Response</v>
      </c>
      <c r="H313" t="s">
        <v>3019</v>
      </c>
      <c r="I313" t="s">
        <v>3024</v>
      </c>
      <c r="J313" t="s">
        <v>3022</v>
      </c>
      <c r="M313" t="s">
        <v>2916</v>
      </c>
    </row>
    <row r="314" spans="1:13" x14ac:dyDescent="0.35">
      <c r="A314">
        <v>1188991</v>
      </c>
      <c r="B314" t="s">
        <v>2032</v>
      </c>
      <c r="C314" t="s">
        <v>4</v>
      </c>
      <c r="D314" t="s">
        <v>4</v>
      </c>
      <c r="E314" s="3" t="s">
        <v>4</v>
      </c>
      <c r="F314" t="s">
        <v>197</v>
      </c>
      <c r="G314" s="5" t="str">
        <f t="shared" si="4"/>
        <v>View Response</v>
      </c>
      <c r="H314" t="s">
        <v>3019</v>
      </c>
      <c r="I314" t="s">
        <v>3024</v>
      </c>
      <c r="J314" t="s">
        <v>3022</v>
      </c>
      <c r="M314" t="s">
        <v>2922</v>
      </c>
    </row>
    <row r="315" spans="1:13" x14ac:dyDescent="0.35">
      <c r="A315">
        <v>1188997</v>
      </c>
      <c r="B315" t="s">
        <v>2032</v>
      </c>
      <c r="C315" t="s">
        <v>4</v>
      </c>
      <c r="D315" t="s">
        <v>4</v>
      </c>
      <c r="E315" s="3" t="s">
        <v>4</v>
      </c>
      <c r="F315" t="s">
        <v>198</v>
      </c>
      <c r="G315" s="5" t="str">
        <f t="shared" si="4"/>
        <v>View Response</v>
      </c>
      <c r="H315" t="s">
        <v>3019</v>
      </c>
      <c r="I315" t="s">
        <v>3024</v>
      </c>
      <c r="J315" t="s">
        <v>3022</v>
      </c>
      <c r="L315" t="s">
        <v>2955</v>
      </c>
    </row>
    <row r="316" spans="1:13" x14ac:dyDescent="0.35">
      <c r="A316">
        <v>1189011</v>
      </c>
      <c r="B316" t="s">
        <v>2033</v>
      </c>
      <c r="C316" t="s">
        <v>4</v>
      </c>
      <c r="D316" t="s">
        <v>4</v>
      </c>
      <c r="E316" s="3" t="s">
        <v>4</v>
      </c>
      <c r="F316" t="s">
        <v>199</v>
      </c>
      <c r="G316" s="5" t="str">
        <f t="shared" si="4"/>
        <v>View Response</v>
      </c>
      <c r="H316" t="s">
        <v>3020</v>
      </c>
      <c r="I316" t="s">
        <v>3023</v>
      </c>
      <c r="J316" t="s">
        <v>3021</v>
      </c>
      <c r="M316" t="s">
        <v>2917</v>
      </c>
    </row>
    <row r="317" spans="1:13" x14ac:dyDescent="0.35">
      <c r="A317">
        <v>1189019</v>
      </c>
      <c r="B317" t="s">
        <v>2034</v>
      </c>
      <c r="C317" t="s">
        <v>200</v>
      </c>
      <c r="D317" t="s">
        <v>4</v>
      </c>
      <c r="E317" s="3" t="s">
        <v>4</v>
      </c>
      <c r="F317" t="s">
        <v>201</v>
      </c>
      <c r="G317" s="5" t="str">
        <f t="shared" si="4"/>
        <v>View Response</v>
      </c>
      <c r="H317" t="s">
        <v>3020</v>
      </c>
      <c r="I317" t="s">
        <v>3023</v>
      </c>
      <c r="J317" t="s">
        <v>3029</v>
      </c>
      <c r="M317" t="s">
        <v>2956</v>
      </c>
    </row>
    <row r="318" spans="1:13" x14ac:dyDescent="0.35">
      <c r="A318">
        <v>1189019</v>
      </c>
      <c r="B318" t="s">
        <v>2034</v>
      </c>
      <c r="C318" t="s">
        <v>200</v>
      </c>
      <c r="D318" t="s">
        <v>4</v>
      </c>
      <c r="E318" s="3" t="s">
        <v>4</v>
      </c>
      <c r="F318" t="s">
        <v>201</v>
      </c>
      <c r="G318" s="5" t="str">
        <f t="shared" si="4"/>
        <v>View Response</v>
      </c>
      <c r="H318" t="s">
        <v>3020</v>
      </c>
      <c r="I318" t="s">
        <v>3023</v>
      </c>
      <c r="J318" t="s">
        <v>3029</v>
      </c>
      <c r="M318" t="s">
        <v>2957</v>
      </c>
    </row>
    <row r="319" spans="1:13" x14ac:dyDescent="0.35">
      <c r="A319">
        <v>1189033</v>
      </c>
      <c r="B319" t="s">
        <v>2035</v>
      </c>
      <c r="C319" t="s">
        <v>202</v>
      </c>
      <c r="D319" t="s">
        <v>4</v>
      </c>
      <c r="E319" s="3" t="s">
        <v>4</v>
      </c>
      <c r="F319" t="s">
        <v>203</v>
      </c>
      <c r="G319" s="5" t="str">
        <f t="shared" si="4"/>
        <v>View Response</v>
      </c>
      <c r="H319" t="s">
        <v>3019</v>
      </c>
      <c r="I319" t="s">
        <v>3024</v>
      </c>
      <c r="J319" t="s">
        <v>3022</v>
      </c>
      <c r="L319" t="s">
        <v>2958</v>
      </c>
    </row>
    <row r="320" spans="1:13" x14ac:dyDescent="0.35">
      <c r="A320">
        <v>1189035</v>
      </c>
      <c r="B320" t="s">
        <v>2036</v>
      </c>
      <c r="C320" t="s">
        <v>4</v>
      </c>
      <c r="D320" t="s">
        <v>4</v>
      </c>
      <c r="E320" s="3" t="s">
        <v>4</v>
      </c>
      <c r="F320" t="s">
        <v>204</v>
      </c>
      <c r="G320" s="5" t="str">
        <f t="shared" si="4"/>
        <v>View Response</v>
      </c>
      <c r="H320" t="s">
        <v>3020</v>
      </c>
      <c r="I320" t="s">
        <v>3023</v>
      </c>
      <c r="J320" t="s">
        <v>3021</v>
      </c>
      <c r="L320" t="s">
        <v>2937</v>
      </c>
    </row>
    <row r="321" spans="1:13" x14ac:dyDescent="0.35">
      <c r="A321">
        <v>1189035</v>
      </c>
      <c r="B321" t="s">
        <v>2036</v>
      </c>
      <c r="C321" t="s">
        <v>4</v>
      </c>
      <c r="D321" t="s">
        <v>4</v>
      </c>
      <c r="E321" s="3" t="s">
        <v>4</v>
      </c>
      <c r="F321" t="s">
        <v>204</v>
      </c>
      <c r="G321" s="5" t="str">
        <f t="shared" si="4"/>
        <v>View Response</v>
      </c>
      <c r="H321" t="s">
        <v>3020</v>
      </c>
      <c r="I321" t="s">
        <v>3023</v>
      </c>
      <c r="J321" t="s">
        <v>3021</v>
      </c>
      <c r="M321" t="s">
        <v>2917</v>
      </c>
    </row>
    <row r="322" spans="1:13" x14ac:dyDescent="0.35">
      <c r="A322">
        <v>1189037</v>
      </c>
      <c r="B322" t="s">
        <v>2037</v>
      </c>
      <c r="C322" t="s">
        <v>4</v>
      </c>
      <c r="D322" t="s">
        <v>4</v>
      </c>
      <c r="E322" s="3" t="s">
        <v>4</v>
      </c>
      <c r="F322" t="s">
        <v>205</v>
      </c>
      <c r="G322" s="5" t="str">
        <f t="shared" si="4"/>
        <v>View Response</v>
      </c>
      <c r="H322" t="s">
        <v>3020</v>
      </c>
      <c r="I322" t="s">
        <v>3029</v>
      </c>
      <c r="J322" t="s">
        <v>3029</v>
      </c>
      <c r="M322" t="s">
        <v>2917</v>
      </c>
    </row>
    <row r="323" spans="1:13" x14ac:dyDescent="0.35">
      <c r="A323">
        <v>1189041</v>
      </c>
      <c r="B323" t="s">
        <v>2035</v>
      </c>
      <c r="C323" t="s">
        <v>202</v>
      </c>
      <c r="D323" t="s">
        <v>4</v>
      </c>
      <c r="E323" s="3" t="s">
        <v>4</v>
      </c>
      <c r="F323" t="s">
        <v>206</v>
      </c>
      <c r="G323" s="5" t="str">
        <f t="shared" ref="G323:G386" si="5">HYPERLINK(F323,"View Response")</f>
        <v>View Response</v>
      </c>
      <c r="H323" t="s">
        <v>3019</v>
      </c>
      <c r="I323" t="s">
        <v>3024</v>
      </c>
      <c r="J323" t="s">
        <v>3022</v>
      </c>
      <c r="L323" t="s">
        <v>2958</v>
      </c>
    </row>
    <row r="324" spans="1:13" x14ac:dyDescent="0.35">
      <c r="A324">
        <v>1189043</v>
      </c>
      <c r="B324" t="s">
        <v>2035</v>
      </c>
      <c r="C324" t="s">
        <v>202</v>
      </c>
      <c r="D324" t="s">
        <v>4</v>
      </c>
      <c r="E324" s="3" t="s">
        <v>4</v>
      </c>
      <c r="F324" t="s">
        <v>207</v>
      </c>
      <c r="G324" s="5" t="str">
        <f t="shared" si="5"/>
        <v>View Response</v>
      </c>
      <c r="H324" t="s">
        <v>3019</v>
      </c>
      <c r="I324" t="s">
        <v>3024</v>
      </c>
      <c r="J324" t="s">
        <v>3022</v>
      </c>
      <c r="L324" t="s">
        <v>2958</v>
      </c>
    </row>
    <row r="325" spans="1:13" x14ac:dyDescent="0.35">
      <c r="A325">
        <v>1189045</v>
      </c>
      <c r="B325" t="s">
        <v>2035</v>
      </c>
      <c r="C325" t="s">
        <v>202</v>
      </c>
      <c r="D325" t="s">
        <v>4</v>
      </c>
      <c r="E325" s="3" t="s">
        <v>4</v>
      </c>
      <c r="F325" t="s">
        <v>208</v>
      </c>
      <c r="G325" s="5" t="str">
        <f t="shared" si="5"/>
        <v>View Response</v>
      </c>
      <c r="H325" t="s">
        <v>3019</v>
      </c>
      <c r="I325" t="s">
        <v>3024</v>
      </c>
      <c r="J325" t="s">
        <v>3022</v>
      </c>
      <c r="L325" t="s">
        <v>2958</v>
      </c>
    </row>
    <row r="326" spans="1:13" x14ac:dyDescent="0.35">
      <c r="A326">
        <v>1189047</v>
      </c>
      <c r="B326" t="s">
        <v>2038</v>
      </c>
      <c r="C326" t="s">
        <v>4</v>
      </c>
      <c r="D326" t="s">
        <v>4</v>
      </c>
      <c r="E326" s="3" t="s">
        <v>4</v>
      </c>
      <c r="F326" t="s">
        <v>209</v>
      </c>
      <c r="G326" s="5" t="str">
        <f t="shared" si="5"/>
        <v>View Response</v>
      </c>
      <c r="H326" t="s">
        <v>3020</v>
      </c>
      <c r="I326" t="s">
        <v>3023</v>
      </c>
      <c r="J326" t="s">
        <v>3021</v>
      </c>
      <c r="M326" t="s">
        <v>2931</v>
      </c>
    </row>
    <row r="327" spans="1:13" x14ac:dyDescent="0.35">
      <c r="A327">
        <v>1189047</v>
      </c>
      <c r="B327" t="s">
        <v>2038</v>
      </c>
      <c r="C327" t="s">
        <v>4</v>
      </c>
      <c r="D327" t="s">
        <v>4</v>
      </c>
      <c r="E327" s="3" t="s">
        <v>4</v>
      </c>
      <c r="F327" t="s">
        <v>209</v>
      </c>
      <c r="G327" s="5" t="str">
        <f t="shared" si="5"/>
        <v>View Response</v>
      </c>
      <c r="H327" t="s">
        <v>3020</v>
      </c>
      <c r="I327" t="s">
        <v>3023</v>
      </c>
      <c r="J327" t="s">
        <v>3021</v>
      </c>
      <c r="M327" t="s">
        <v>2932</v>
      </c>
    </row>
    <row r="328" spans="1:13" x14ac:dyDescent="0.35">
      <c r="A328">
        <v>1189051</v>
      </c>
      <c r="B328" t="s">
        <v>2039</v>
      </c>
      <c r="C328" t="s">
        <v>4</v>
      </c>
      <c r="D328" t="s">
        <v>4</v>
      </c>
      <c r="E328" s="3" t="s">
        <v>4</v>
      </c>
      <c r="F328" t="s">
        <v>210</v>
      </c>
      <c r="G328" s="5" t="str">
        <f t="shared" si="5"/>
        <v>View Response</v>
      </c>
      <c r="H328" t="s">
        <v>3020</v>
      </c>
      <c r="I328" t="s">
        <v>3029</v>
      </c>
      <c r="J328" t="s">
        <v>3029</v>
      </c>
      <c r="M328" t="s">
        <v>2917</v>
      </c>
    </row>
    <row r="329" spans="1:13" x14ac:dyDescent="0.35">
      <c r="A329">
        <v>1189052</v>
      </c>
      <c r="B329" t="s">
        <v>2035</v>
      </c>
      <c r="C329" t="s">
        <v>202</v>
      </c>
      <c r="D329" t="s">
        <v>4</v>
      </c>
      <c r="E329" s="3" t="s">
        <v>4</v>
      </c>
      <c r="F329" t="s">
        <v>211</v>
      </c>
      <c r="G329" s="5" t="str">
        <f t="shared" si="5"/>
        <v>View Response</v>
      </c>
      <c r="H329" t="s">
        <v>3019</v>
      </c>
      <c r="I329" t="s">
        <v>3024</v>
      </c>
      <c r="J329" t="s">
        <v>3022</v>
      </c>
      <c r="L329" t="s">
        <v>2959</v>
      </c>
    </row>
    <row r="330" spans="1:13" x14ac:dyDescent="0.35">
      <c r="A330">
        <v>1189055</v>
      </c>
      <c r="B330" t="s">
        <v>1969</v>
      </c>
      <c r="C330" t="s">
        <v>4</v>
      </c>
      <c r="D330" t="s">
        <v>4</v>
      </c>
      <c r="E330" s="3" t="s">
        <v>4</v>
      </c>
      <c r="F330" t="s">
        <v>212</v>
      </c>
      <c r="G330" s="5" t="str">
        <f t="shared" si="5"/>
        <v>View Response</v>
      </c>
      <c r="H330" t="s">
        <v>3020</v>
      </c>
      <c r="I330" t="s">
        <v>3023</v>
      </c>
      <c r="J330" t="s">
        <v>3029</v>
      </c>
      <c r="M330" t="s">
        <v>2923</v>
      </c>
    </row>
    <row r="331" spans="1:13" x14ac:dyDescent="0.35">
      <c r="A331">
        <v>1189055</v>
      </c>
      <c r="B331" t="s">
        <v>1969</v>
      </c>
      <c r="C331" t="s">
        <v>4</v>
      </c>
      <c r="D331" t="s">
        <v>4</v>
      </c>
      <c r="E331" s="3" t="s">
        <v>4</v>
      </c>
      <c r="F331" t="s">
        <v>212</v>
      </c>
      <c r="G331" s="5" t="str">
        <f t="shared" si="5"/>
        <v>View Response</v>
      </c>
      <c r="H331" t="s">
        <v>3020</v>
      </c>
      <c r="I331" t="s">
        <v>3023</v>
      </c>
      <c r="J331" t="s">
        <v>3029</v>
      </c>
      <c r="M331" t="s">
        <v>2924</v>
      </c>
    </row>
    <row r="332" spans="1:13" x14ac:dyDescent="0.35">
      <c r="A332">
        <v>1189063</v>
      </c>
      <c r="B332" t="s">
        <v>2040</v>
      </c>
      <c r="C332" t="s">
        <v>4</v>
      </c>
      <c r="D332" t="s">
        <v>4</v>
      </c>
      <c r="E332" s="3" t="s">
        <v>4</v>
      </c>
      <c r="F332" t="s">
        <v>213</v>
      </c>
      <c r="G332" s="5" t="str">
        <f t="shared" si="5"/>
        <v>View Response</v>
      </c>
      <c r="H332" t="s">
        <v>3020</v>
      </c>
      <c r="I332" t="s">
        <v>3023</v>
      </c>
      <c r="J332" t="s">
        <v>3021</v>
      </c>
      <c r="M332" t="s">
        <v>2917</v>
      </c>
    </row>
    <row r="333" spans="1:13" x14ac:dyDescent="0.35">
      <c r="A333">
        <v>1189070</v>
      </c>
      <c r="B333" t="s">
        <v>2041</v>
      </c>
      <c r="C333" t="s">
        <v>4</v>
      </c>
      <c r="D333" t="s">
        <v>4</v>
      </c>
      <c r="E333" s="3" t="s">
        <v>4</v>
      </c>
      <c r="F333" t="s">
        <v>214</v>
      </c>
      <c r="G333" s="5" t="str">
        <f t="shared" si="5"/>
        <v>View Response</v>
      </c>
      <c r="H333" t="s">
        <v>3029</v>
      </c>
      <c r="I333" t="s">
        <v>3029</v>
      </c>
      <c r="J333" t="s">
        <v>3022</v>
      </c>
      <c r="M333" t="s">
        <v>2923</v>
      </c>
    </row>
    <row r="334" spans="1:13" x14ac:dyDescent="0.35">
      <c r="A334">
        <v>1189070</v>
      </c>
      <c r="B334" t="s">
        <v>2041</v>
      </c>
      <c r="C334" t="s">
        <v>4</v>
      </c>
      <c r="D334" t="s">
        <v>4</v>
      </c>
      <c r="E334" s="3" t="s">
        <v>4</v>
      </c>
      <c r="F334" t="s">
        <v>214</v>
      </c>
      <c r="G334" s="5" t="str">
        <f t="shared" si="5"/>
        <v>View Response</v>
      </c>
      <c r="H334" t="s">
        <v>3029</v>
      </c>
      <c r="I334" t="s">
        <v>3029</v>
      </c>
      <c r="J334" t="s">
        <v>3022</v>
      </c>
      <c r="M334" t="s">
        <v>2950</v>
      </c>
    </row>
    <row r="335" spans="1:13" x14ac:dyDescent="0.35">
      <c r="A335">
        <v>1189077</v>
      </c>
      <c r="B335" t="s">
        <v>2042</v>
      </c>
      <c r="C335" t="s">
        <v>4</v>
      </c>
      <c r="D335" t="s">
        <v>4</v>
      </c>
      <c r="E335" s="3" t="s">
        <v>127</v>
      </c>
      <c r="F335" t="s">
        <v>215</v>
      </c>
      <c r="G335" s="5" t="str">
        <f t="shared" si="5"/>
        <v>View Response</v>
      </c>
      <c r="H335" t="s">
        <v>3020</v>
      </c>
      <c r="I335" t="s">
        <v>3029</v>
      </c>
      <c r="J335" t="s">
        <v>3021</v>
      </c>
      <c r="M335" t="s">
        <v>2917</v>
      </c>
    </row>
    <row r="336" spans="1:13" x14ac:dyDescent="0.35">
      <c r="A336">
        <v>1189078</v>
      </c>
      <c r="B336" t="s">
        <v>2043</v>
      </c>
      <c r="C336" t="s">
        <v>4</v>
      </c>
      <c r="D336" t="s">
        <v>4</v>
      </c>
      <c r="E336" s="3" t="s">
        <v>4</v>
      </c>
      <c r="F336" t="s">
        <v>216</v>
      </c>
      <c r="G336" s="5" t="str">
        <f t="shared" si="5"/>
        <v>View Response</v>
      </c>
      <c r="H336" t="s">
        <v>3020</v>
      </c>
      <c r="I336" t="s">
        <v>3029</v>
      </c>
      <c r="J336" t="s">
        <v>3029</v>
      </c>
      <c r="M336" t="s">
        <v>2931</v>
      </c>
    </row>
    <row r="337" spans="1:14" x14ac:dyDescent="0.35">
      <c r="A337">
        <v>1189078</v>
      </c>
      <c r="B337" t="s">
        <v>2043</v>
      </c>
      <c r="C337" t="s">
        <v>4</v>
      </c>
      <c r="D337" t="s">
        <v>4</v>
      </c>
      <c r="E337" s="3" t="s">
        <v>4</v>
      </c>
      <c r="F337" t="s">
        <v>216</v>
      </c>
      <c r="G337" s="5" t="str">
        <f t="shared" si="5"/>
        <v>View Response</v>
      </c>
      <c r="H337" t="s">
        <v>3020</v>
      </c>
      <c r="I337" t="s">
        <v>3029</v>
      </c>
      <c r="J337" t="s">
        <v>3029</v>
      </c>
      <c r="M337" t="s">
        <v>2932</v>
      </c>
    </row>
    <row r="338" spans="1:14" x14ac:dyDescent="0.35">
      <c r="A338">
        <v>1189083</v>
      </c>
      <c r="B338" t="s">
        <v>2044</v>
      </c>
      <c r="C338" t="s">
        <v>200</v>
      </c>
      <c r="D338" t="s">
        <v>4</v>
      </c>
      <c r="E338" s="3" t="s">
        <v>127</v>
      </c>
      <c r="F338" t="s">
        <v>217</v>
      </c>
      <c r="G338" s="5" t="str">
        <f t="shared" si="5"/>
        <v>View Response</v>
      </c>
      <c r="H338" t="s">
        <v>3020</v>
      </c>
      <c r="I338" t="s">
        <v>3023</v>
      </c>
      <c r="J338" t="s">
        <v>3029</v>
      </c>
      <c r="L338" t="s">
        <v>2937</v>
      </c>
    </row>
    <row r="339" spans="1:14" x14ac:dyDescent="0.35">
      <c r="A339">
        <v>1189084</v>
      </c>
      <c r="B339" t="s">
        <v>2045</v>
      </c>
      <c r="C339" t="s">
        <v>218</v>
      </c>
      <c r="D339" t="s">
        <v>4</v>
      </c>
      <c r="E339" s="3" t="s">
        <v>4</v>
      </c>
      <c r="F339" t="s">
        <v>219</v>
      </c>
      <c r="G339" s="5" t="str">
        <f t="shared" si="5"/>
        <v>View Response</v>
      </c>
      <c r="H339" t="s">
        <v>3020</v>
      </c>
      <c r="I339" t="s">
        <v>3024</v>
      </c>
      <c r="J339" t="s">
        <v>3022</v>
      </c>
      <c r="L339" t="s">
        <v>2954</v>
      </c>
    </row>
    <row r="340" spans="1:14" x14ac:dyDescent="0.35">
      <c r="A340">
        <v>1189095</v>
      </c>
      <c r="B340" t="s">
        <v>2044</v>
      </c>
      <c r="C340" t="s">
        <v>200</v>
      </c>
      <c r="D340" t="s">
        <v>4</v>
      </c>
      <c r="E340" s="3" t="s">
        <v>127</v>
      </c>
      <c r="F340" t="s">
        <v>220</v>
      </c>
      <c r="G340" s="5" t="str">
        <f t="shared" si="5"/>
        <v>View Response</v>
      </c>
      <c r="H340" t="s">
        <v>3020</v>
      </c>
      <c r="I340" t="s">
        <v>3029</v>
      </c>
      <c r="J340" t="s">
        <v>3029</v>
      </c>
      <c r="N340" t="s">
        <v>232</v>
      </c>
    </row>
    <row r="341" spans="1:14" x14ac:dyDescent="0.35">
      <c r="A341">
        <v>1189095</v>
      </c>
      <c r="B341" t="s">
        <v>2044</v>
      </c>
      <c r="C341" t="s">
        <v>200</v>
      </c>
      <c r="D341" t="s">
        <v>4</v>
      </c>
      <c r="E341" s="3" t="s">
        <v>127</v>
      </c>
      <c r="F341" t="s">
        <v>220</v>
      </c>
      <c r="G341" s="5" t="str">
        <f t="shared" si="5"/>
        <v>View Response</v>
      </c>
      <c r="H341" t="s">
        <v>3020</v>
      </c>
      <c r="I341" t="s">
        <v>3029</v>
      </c>
      <c r="J341" t="s">
        <v>3029</v>
      </c>
      <c r="M341" t="s">
        <v>2916</v>
      </c>
    </row>
    <row r="342" spans="1:14" x14ac:dyDescent="0.35">
      <c r="A342">
        <v>1189096</v>
      </c>
      <c r="B342" t="s">
        <v>2046</v>
      </c>
      <c r="C342" t="s">
        <v>4</v>
      </c>
      <c r="D342" t="s">
        <v>4</v>
      </c>
      <c r="E342" s="3" t="s">
        <v>4</v>
      </c>
      <c r="F342" t="s">
        <v>221</v>
      </c>
      <c r="G342" s="5" t="str">
        <f t="shared" si="5"/>
        <v>View Response</v>
      </c>
      <c r="H342" t="s">
        <v>3020</v>
      </c>
      <c r="I342" t="s">
        <v>3024</v>
      </c>
      <c r="J342" t="s">
        <v>3021</v>
      </c>
      <c r="M342" t="s">
        <v>2956</v>
      </c>
    </row>
    <row r="343" spans="1:14" x14ac:dyDescent="0.35">
      <c r="A343">
        <v>1189096</v>
      </c>
      <c r="B343" t="s">
        <v>2046</v>
      </c>
      <c r="C343" t="s">
        <v>4</v>
      </c>
      <c r="D343" t="s">
        <v>4</v>
      </c>
      <c r="E343" s="3" t="s">
        <v>4</v>
      </c>
      <c r="F343" t="s">
        <v>221</v>
      </c>
      <c r="G343" s="5" t="str">
        <f t="shared" si="5"/>
        <v>View Response</v>
      </c>
      <c r="H343" t="s">
        <v>3020</v>
      </c>
      <c r="I343" t="s">
        <v>3024</v>
      </c>
      <c r="J343" t="s">
        <v>3021</v>
      </c>
      <c r="M343" t="s">
        <v>2957</v>
      </c>
    </row>
    <row r="344" spans="1:14" x14ac:dyDescent="0.35">
      <c r="A344">
        <v>1189099</v>
      </c>
      <c r="B344" t="s">
        <v>2044</v>
      </c>
      <c r="C344" t="s">
        <v>200</v>
      </c>
      <c r="D344" t="s">
        <v>4</v>
      </c>
      <c r="E344" s="3" t="s">
        <v>127</v>
      </c>
      <c r="F344" t="s">
        <v>222</v>
      </c>
      <c r="G344" s="5" t="str">
        <f t="shared" si="5"/>
        <v>View Response</v>
      </c>
      <c r="H344" t="s">
        <v>3020</v>
      </c>
      <c r="I344" t="s">
        <v>3029</v>
      </c>
      <c r="J344" t="s">
        <v>3029</v>
      </c>
      <c r="L344" t="s">
        <v>2930</v>
      </c>
    </row>
    <row r="345" spans="1:14" x14ac:dyDescent="0.35">
      <c r="A345">
        <v>1189100</v>
      </c>
      <c r="B345" t="s">
        <v>2047</v>
      </c>
      <c r="C345" t="s">
        <v>4</v>
      </c>
      <c r="D345" t="s">
        <v>4</v>
      </c>
      <c r="E345" s="3" t="s">
        <v>127</v>
      </c>
      <c r="F345" t="s">
        <v>223</v>
      </c>
      <c r="G345" s="5" t="str">
        <f t="shared" si="5"/>
        <v>View Response</v>
      </c>
      <c r="H345" t="s">
        <v>3020</v>
      </c>
      <c r="I345" t="s">
        <v>3023</v>
      </c>
      <c r="J345" t="s">
        <v>3021</v>
      </c>
      <c r="M345" t="s">
        <v>2931</v>
      </c>
    </row>
    <row r="346" spans="1:14" x14ac:dyDescent="0.35">
      <c r="A346">
        <v>1189100</v>
      </c>
      <c r="B346" t="s">
        <v>2047</v>
      </c>
      <c r="C346" t="s">
        <v>4</v>
      </c>
      <c r="D346" t="s">
        <v>4</v>
      </c>
      <c r="E346" s="3" t="s">
        <v>127</v>
      </c>
      <c r="F346" t="s">
        <v>223</v>
      </c>
      <c r="G346" s="5" t="str">
        <f t="shared" si="5"/>
        <v>View Response</v>
      </c>
      <c r="H346" t="s">
        <v>3020</v>
      </c>
      <c r="I346" t="s">
        <v>3023</v>
      </c>
      <c r="J346" t="s">
        <v>3021</v>
      </c>
      <c r="M346" t="s">
        <v>2932</v>
      </c>
    </row>
    <row r="347" spans="1:14" x14ac:dyDescent="0.35">
      <c r="A347">
        <v>1189103</v>
      </c>
      <c r="B347" t="s">
        <v>2044</v>
      </c>
      <c r="C347" t="s">
        <v>200</v>
      </c>
      <c r="D347" t="s">
        <v>4</v>
      </c>
      <c r="E347" s="3" t="s">
        <v>127</v>
      </c>
      <c r="F347" t="s">
        <v>224</v>
      </c>
      <c r="G347" s="5" t="str">
        <f t="shared" si="5"/>
        <v>View Response</v>
      </c>
      <c r="H347" t="s">
        <v>3020</v>
      </c>
      <c r="I347" t="s">
        <v>3029</v>
      </c>
      <c r="J347" t="s">
        <v>3029</v>
      </c>
      <c r="L347" t="s">
        <v>2943</v>
      </c>
    </row>
    <row r="348" spans="1:14" x14ac:dyDescent="0.35">
      <c r="A348">
        <v>1189109</v>
      </c>
      <c r="B348" t="s">
        <v>2044</v>
      </c>
      <c r="C348" t="s">
        <v>200</v>
      </c>
      <c r="D348" t="s">
        <v>4</v>
      </c>
      <c r="E348" s="3" t="s">
        <v>127</v>
      </c>
      <c r="F348" t="s">
        <v>225</v>
      </c>
      <c r="G348" s="5" t="str">
        <f t="shared" si="5"/>
        <v>View Response</v>
      </c>
      <c r="H348" t="s">
        <v>3020</v>
      </c>
      <c r="I348" t="s">
        <v>3029</v>
      </c>
      <c r="J348" t="s">
        <v>3029</v>
      </c>
      <c r="L348" t="s">
        <v>2942</v>
      </c>
    </row>
    <row r="349" spans="1:14" x14ac:dyDescent="0.35">
      <c r="A349">
        <v>1189115</v>
      </c>
      <c r="B349" t="s">
        <v>2048</v>
      </c>
      <c r="C349" t="s">
        <v>226</v>
      </c>
      <c r="D349" t="s">
        <v>4</v>
      </c>
      <c r="E349" s="3" t="s">
        <v>4</v>
      </c>
      <c r="F349" t="s">
        <v>227</v>
      </c>
      <c r="G349" s="5" t="str">
        <f t="shared" si="5"/>
        <v>View Response</v>
      </c>
      <c r="H349" t="s">
        <v>3019</v>
      </c>
      <c r="I349" t="s">
        <v>3024</v>
      </c>
      <c r="J349" t="s">
        <v>3022</v>
      </c>
      <c r="L349" t="s">
        <v>2937</v>
      </c>
    </row>
    <row r="350" spans="1:14" x14ac:dyDescent="0.35">
      <c r="A350">
        <v>1189116</v>
      </c>
      <c r="B350" t="s">
        <v>2048</v>
      </c>
      <c r="C350" t="s">
        <v>226</v>
      </c>
      <c r="D350" t="s">
        <v>4</v>
      </c>
      <c r="E350" s="3" t="s">
        <v>4</v>
      </c>
      <c r="F350" t="s">
        <v>228</v>
      </c>
      <c r="G350" s="5" t="str">
        <f t="shared" si="5"/>
        <v>View Response</v>
      </c>
      <c r="H350" t="s">
        <v>3020</v>
      </c>
      <c r="I350" t="s">
        <v>3024</v>
      </c>
      <c r="J350" t="s">
        <v>3022</v>
      </c>
      <c r="L350" t="s">
        <v>2960</v>
      </c>
    </row>
    <row r="351" spans="1:14" x14ac:dyDescent="0.35">
      <c r="A351">
        <v>1189124</v>
      </c>
      <c r="B351" t="s">
        <v>2048</v>
      </c>
      <c r="C351" t="s">
        <v>226</v>
      </c>
      <c r="D351" t="s">
        <v>4</v>
      </c>
      <c r="E351" s="3" t="s">
        <v>4</v>
      </c>
      <c r="F351" t="s">
        <v>229</v>
      </c>
      <c r="G351" s="5" t="str">
        <f t="shared" si="5"/>
        <v>View Response</v>
      </c>
      <c r="H351" t="s">
        <v>3020</v>
      </c>
      <c r="I351" t="s">
        <v>3024</v>
      </c>
      <c r="J351" t="s">
        <v>3022</v>
      </c>
      <c r="L351" t="s">
        <v>2961</v>
      </c>
    </row>
    <row r="352" spans="1:14" x14ac:dyDescent="0.35">
      <c r="A352">
        <v>1189125</v>
      </c>
      <c r="B352" t="s">
        <v>2049</v>
      </c>
      <c r="C352" t="s">
        <v>4</v>
      </c>
      <c r="D352" t="s">
        <v>4</v>
      </c>
      <c r="E352" s="3" t="s">
        <v>4</v>
      </c>
      <c r="F352" t="s">
        <v>230</v>
      </c>
      <c r="G352" s="5" t="str">
        <f t="shared" si="5"/>
        <v>View Response</v>
      </c>
      <c r="H352" t="s">
        <v>3020</v>
      </c>
      <c r="I352" t="s">
        <v>3029</v>
      </c>
      <c r="J352" t="s">
        <v>3029</v>
      </c>
      <c r="M352" t="s">
        <v>2956</v>
      </c>
    </row>
    <row r="353" spans="1:14" x14ac:dyDescent="0.35">
      <c r="A353">
        <v>1189125</v>
      </c>
      <c r="B353" t="s">
        <v>2049</v>
      </c>
      <c r="C353" t="s">
        <v>4</v>
      </c>
      <c r="D353" t="s">
        <v>4</v>
      </c>
      <c r="E353" s="3" t="s">
        <v>4</v>
      </c>
      <c r="F353" t="s">
        <v>230</v>
      </c>
      <c r="G353" s="5" t="str">
        <f t="shared" si="5"/>
        <v>View Response</v>
      </c>
      <c r="H353" t="s">
        <v>3020</v>
      </c>
      <c r="I353" t="s">
        <v>3029</v>
      </c>
      <c r="J353" t="s">
        <v>3029</v>
      </c>
      <c r="M353" t="s">
        <v>2957</v>
      </c>
    </row>
    <row r="354" spans="1:14" x14ac:dyDescent="0.35">
      <c r="A354">
        <v>1189128</v>
      </c>
      <c r="B354" t="s">
        <v>2047</v>
      </c>
      <c r="C354" t="s">
        <v>4</v>
      </c>
      <c r="D354" t="s">
        <v>4</v>
      </c>
      <c r="E354" s="3" t="s">
        <v>127</v>
      </c>
      <c r="F354" t="s">
        <v>231</v>
      </c>
      <c r="G354" s="5" t="str">
        <f t="shared" si="5"/>
        <v>View Response</v>
      </c>
      <c r="H354" t="s">
        <v>3020</v>
      </c>
      <c r="I354" t="s">
        <v>3023</v>
      </c>
      <c r="J354" t="s">
        <v>3021</v>
      </c>
      <c r="N354" t="s">
        <v>232</v>
      </c>
    </row>
    <row r="355" spans="1:14" x14ac:dyDescent="0.35">
      <c r="A355">
        <v>1189131</v>
      </c>
      <c r="B355" t="s">
        <v>1900</v>
      </c>
      <c r="D355" t="s">
        <v>4</v>
      </c>
      <c r="E355" s="3" t="s">
        <v>4</v>
      </c>
      <c r="F355" t="s">
        <v>233</v>
      </c>
      <c r="G355" s="5" t="str">
        <f t="shared" si="5"/>
        <v>View Response</v>
      </c>
      <c r="H355" t="s">
        <v>3020</v>
      </c>
      <c r="I355" t="s">
        <v>3029</v>
      </c>
      <c r="J355" t="s">
        <v>3029</v>
      </c>
      <c r="M355" t="s">
        <v>2917</v>
      </c>
    </row>
    <row r="356" spans="1:14" x14ac:dyDescent="0.35">
      <c r="A356">
        <v>1189142</v>
      </c>
      <c r="B356" t="s">
        <v>2050</v>
      </c>
      <c r="C356" t="s">
        <v>4</v>
      </c>
      <c r="D356" t="s">
        <v>4</v>
      </c>
      <c r="E356" s="3" t="s">
        <v>4</v>
      </c>
      <c r="F356" t="s">
        <v>234</v>
      </c>
      <c r="G356" s="5" t="str">
        <f t="shared" si="5"/>
        <v>View Response</v>
      </c>
      <c r="H356" t="s">
        <v>3020</v>
      </c>
      <c r="I356" t="s">
        <v>3029</v>
      </c>
      <c r="J356" t="s">
        <v>3029</v>
      </c>
      <c r="M356" t="s">
        <v>2917</v>
      </c>
    </row>
    <row r="357" spans="1:14" x14ac:dyDescent="0.35">
      <c r="A357">
        <v>1189143</v>
      </c>
      <c r="B357" t="s">
        <v>2051</v>
      </c>
      <c r="C357" t="s">
        <v>4</v>
      </c>
      <c r="D357" t="s">
        <v>4</v>
      </c>
      <c r="E357" s="3" t="s">
        <v>127</v>
      </c>
      <c r="F357" t="s">
        <v>235</v>
      </c>
      <c r="G357" s="5" t="str">
        <f t="shared" si="5"/>
        <v>View Response</v>
      </c>
      <c r="H357" t="s">
        <v>3020</v>
      </c>
      <c r="I357" t="s">
        <v>3023</v>
      </c>
      <c r="J357" t="s">
        <v>3029</v>
      </c>
      <c r="L357" t="s">
        <v>2937</v>
      </c>
    </row>
    <row r="358" spans="1:14" x14ac:dyDescent="0.35">
      <c r="A358">
        <v>1189144</v>
      </c>
      <c r="B358" t="s">
        <v>2048</v>
      </c>
      <c r="C358" t="s">
        <v>226</v>
      </c>
      <c r="D358" t="s">
        <v>4</v>
      </c>
      <c r="E358" s="3" t="s">
        <v>4</v>
      </c>
      <c r="F358" t="s">
        <v>236</v>
      </c>
      <c r="G358" s="5" t="str">
        <f t="shared" si="5"/>
        <v>View Response</v>
      </c>
      <c r="H358" t="s">
        <v>3020</v>
      </c>
      <c r="I358" t="s">
        <v>3024</v>
      </c>
      <c r="J358" t="s">
        <v>3022</v>
      </c>
      <c r="M358" t="s">
        <v>2916</v>
      </c>
    </row>
    <row r="359" spans="1:14" x14ac:dyDescent="0.35">
      <c r="A359">
        <v>1189146</v>
      </c>
      <c r="B359" t="s">
        <v>2048</v>
      </c>
      <c r="C359" t="s">
        <v>226</v>
      </c>
      <c r="D359" t="s">
        <v>4</v>
      </c>
      <c r="E359" s="3" t="s">
        <v>4</v>
      </c>
      <c r="F359" t="s">
        <v>237</v>
      </c>
      <c r="G359" s="5" t="str">
        <f t="shared" si="5"/>
        <v>View Response</v>
      </c>
      <c r="H359" t="s">
        <v>3020</v>
      </c>
      <c r="I359" t="s">
        <v>3024</v>
      </c>
      <c r="J359" t="s">
        <v>3022</v>
      </c>
      <c r="M359" t="s">
        <v>2922</v>
      </c>
    </row>
    <row r="360" spans="1:14" x14ac:dyDescent="0.35">
      <c r="A360">
        <v>1189147</v>
      </c>
      <c r="B360" t="s">
        <v>2048</v>
      </c>
      <c r="C360" t="s">
        <v>226</v>
      </c>
      <c r="D360" t="s">
        <v>4</v>
      </c>
      <c r="E360" s="3" t="s">
        <v>4</v>
      </c>
      <c r="F360" t="s">
        <v>238</v>
      </c>
      <c r="G360" s="5" t="str">
        <f t="shared" si="5"/>
        <v>View Response</v>
      </c>
      <c r="H360" t="s">
        <v>3020</v>
      </c>
      <c r="I360" t="s">
        <v>3024</v>
      </c>
      <c r="J360" t="s">
        <v>3022</v>
      </c>
      <c r="M360" t="s">
        <v>2962</v>
      </c>
    </row>
    <row r="361" spans="1:14" x14ac:dyDescent="0.35">
      <c r="A361">
        <v>1189147</v>
      </c>
      <c r="B361" t="s">
        <v>2048</v>
      </c>
      <c r="C361" t="s">
        <v>226</v>
      </c>
      <c r="D361" t="s">
        <v>4</v>
      </c>
      <c r="E361" s="3" t="s">
        <v>4</v>
      </c>
      <c r="F361" t="s">
        <v>238</v>
      </c>
      <c r="G361" s="5" t="str">
        <f t="shared" si="5"/>
        <v>View Response</v>
      </c>
      <c r="H361" t="s">
        <v>3020</v>
      </c>
      <c r="I361" t="s">
        <v>3024</v>
      </c>
      <c r="J361" t="s">
        <v>3022</v>
      </c>
      <c r="M361" t="s">
        <v>2963</v>
      </c>
    </row>
    <row r="362" spans="1:14" x14ac:dyDescent="0.35">
      <c r="A362">
        <v>1189148</v>
      </c>
      <c r="B362" t="s">
        <v>2048</v>
      </c>
      <c r="C362" t="s">
        <v>226</v>
      </c>
      <c r="D362" t="s">
        <v>4</v>
      </c>
      <c r="E362" s="3" t="s">
        <v>4</v>
      </c>
      <c r="F362" t="s">
        <v>239</v>
      </c>
      <c r="G362" s="5" t="str">
        <f t="shared" si="5"/>
        <v>View Response</v>
      </c>
      <c r="H362" t="s">
        <v>3020</v>
      </c>
      <c r="I362" t="s">
        <v>3024</v>
      </c>
      <c r="J362" t="s">
        <v>3022</v>
      </c>
      <c r="M362" t="s">
        <v>2931</v>
      </c>
    </row>
    <row r="363" spans="1:14" x14ac:dyDescent="0.35">
      <c r="A363">
        <v>1189148</v>
      </c>
      <c r="B363" t="s">
        <v>2048</v>
      </c>
      <c r="C363" t="s">
        <v>226</v>
      </c>
      <c r="D363" t="s">
        <v>4</v>
      </c>
      <c r="E363" s="3" t="s">
        <v>4</v>
      </c>
      <c r="F363" t="s">
        <v>239</v>
      </c>
      <c r="G363" s="5" t="str">
        <f t="shared" si="5"/>
        <v>View Response</v>
      </c>
      <c r="H363" t="s">
        <v>3020</v>
      </c>
      <c r="I363" t="s">
        <v>3024</v>
      </c>
      <c r="J363" t="s">
        <v>3022</v>
      </c>
      <c r="M363" t="s">
        <v>2932</v>
      </c>
    </row>
    <row r="364" spans="1:14" x14ac:dyDescent="0.35">
      <c r="A364">
        <v>1189151</v>
      </c>
      <c r="B364" t="s">
        <v>2048</v>
      </c>
      <c r="C364" t="s">
        <v>226</v>
      </c>
      <c r="D364" t="s">
        <v>4</v>
      </c>
      <c r="E364" s="3" t="s">
        <v>4</v>
      </c>
      <c r="F364" t="s">
        <v>240</v>
      </c>
      <c r="G364" s="5" t="str">
        <f t="shared" si="5"/>
        <v>View Response</v>
      </c>
      <c r="H364" t="s">
        <v>3020</v>
      </c>
      <c r="I364" t="s">
        <v>3024</v>
      </c>
      <c r="J364" t="s">
        <v>3022</v>
      </c>
      <c r="M364" t="s">
        <v>2956</v>
      </c>
    </row>
    <row r="365" spans="1:14" x14ac:dyDescent="0.35">
      <c r="A365">
        <v>1189151</v>
      </c>
      <c r="B365" t="s">
        <v>2048</v>
      </c>
      <c r="C365" t="s">
        <v>226</v>
      </c>
      <c r="D365" t="s">
        <v>4</v>
      </c>
      <c r="E365" s="3" t="s">
        <v>4</v>
      </c>
      <c r="F365" t="s">
        <v>240</v>
      </c>
      <c r="G365" s="5" t="str">
        <f t="shared" si="5"/>
        <v>View Response</v>
      </c>
      <c r="H365" t="s">
        <v>3020</v>
      </c>
      <c r="I365" t="s">
        <v>3024</v>
      </c>
      <c r="J365" t="s">
        <v>3022</v>
      </c>
      <c r="M365" t="s">
        <v>2957</v>
      </c>
    </row>
    <row r="366" spans="1:14" x14ac:dyDescent="0.35">
      <c r="A366">
        <v>1189153</v>
      </c>
      <c r="B366" t="s">
        <v>2048</v>
      </c>
      <c r="C366" t="s">
        <v>226</v>
      </c>
      <c r="D366" t="s">
        <v>4</v>
      </c>
      <c r="E366" s="3" t="s">
        <v>4</v>
      </c>
      <c r="F366" t="s">
        <v>241</v>
      </c>
      <c r="G366" s="5" t="str">
        <f t="shared" si="5"/>
        <v>View Response</v>
      </c>
      <c r="H366" t="s">
        <v>3020</v>
      </c>
      <c r="I366" t="s">
        <v>3024</v>
      </c>
      <c r="J366" t="s">
        <v>3022</v>
      </c>
      <c r="M366" t="s">
        <v>2956</v>
      </c>
    </row>
    <row r="367" spans="1:14" x14ac:dyDescent="0.35">
      <c r="A367">
        <v>1189153</v>
      </c>
      <c r="B367" t="s">
        <v>2048</v>
      </c>
      <c r="C367" t="s">
        <v>226</v>
      </c>
      <c r="D367" t="s">
        <v>4</v>
      </c>
      <c r="E367" s="3" t="s">
        <v>4</v>
      </c>
      <c r="F367" t="s">
        <v>241</v>
      </c>
      <c r="G367" s="5" t="str">
        <f t="shared" si="5"/>
        <v>View Response</v>
      </c>
      <c r="H367" t="s">
        <v>3020</v>
      </c>
      <c r="I367" t="s">
        <v>3024</v>
      </c>
      <c r="J367" t="s">
        <v>3022</v>
      </c>
      <c r="M367" t="s">
        <v>2964</v>
      </c>
    </row>
    <row r="368" spans="1:14" x14ac:dyDescent="0.35">
      <c r="A368">
        <v>1189154</v>
      </c>
      <c r="B368" t="s">
        <v>2048</v>
      </c>
      <c r="C368" t="s">
        <v>226</v>
      </c>
      <c r="D368" t="s">
        <v>4</v>
      </c>
      <c r="E368" s="3" t="s">
        <v>4</v>
      </c>
      <c r="F368" t="s">
        <v>242</v>
      </c>
      <c r="G368" s="5" t="str">
        <f t="shared" si="5"/>
        <v>View Response</v>
      </c>
      <c r="H368" t="s">
        <v>3020</v>
      </c>
      <c r="I368" t="s">
        <v>3024</v>
      </c>
      <c r="J368" t="s">
        <v>3022</v>
      </c>
      <c r="M368" t="s">
        <v>2928</v>
      </c>
    </row>
    <row r="369" spans="1:13" x14ac:dyDescent="0.35">
      <c r="A369">
        <v>1189154</v>
      </c>
      <c r="B369" t="s">
        <v>2048</v>
      </c>
      <c r="C369" t="s">
        <v>226</v>
      </c>
      <c r="D369" t="s">
        <v>4</v>
      </c>
      <c r="E369" s="3" t="s">
        <v>4</v>
      </c>
      <c r="F369" t="s">
        <v>242</v>
      </c>
      <c r="G369" s="5" t="str">
        <f t="shared" si="5"/>
        <v>View Response</v>
      </c>
      <c r="H369" t="s">
        <v>3020</v>
      </c>
      <c r="I369" t="s">
        <v>3024</v>
      </c>
      <c r="J369" t="s">
        <v>3022</v>
      </c>
      <c r="M369" t="s">
        <v>2929</v>
      </c>
    </row>
    <row r="370" spans="1:13" x14ac:dyDescent="0.35">
      <c r="A370">
        <v>1189155</v>
      </c>
      <c r="B370" t="s">
        <v>2048</v>
      </c>
      <c r="C370" t="s">
        <v>226</v>
      </c>
      <c r="D370" t="s">
        <v>4</v>
      </c>
      <c r="E370" s="3" t="s">
        <v>4</v>
      </c>
      <c r="F370" t="s">
        <v>243</v>
      </c>
      <c r="G370" s="5" t="str">
        <f t="shared" si="5"/>
        <v>View Response</v>
      </c>
      <c r="H370" t="s">
        <v>3020</v>
      </c>
      <c r="I370" t="s">
        <v>3024</v>
      </c>
      <c r="J370" t="s">
        <v>3022</v>
      </c>
      <c r="M370" t="s">
        <v>2923</v>
      </c>
    </row>
    <row r="371" spans="1:13" x14ac:dyDescent="0.35">
      <c r="A371">
        <v>1189155</v>
      </c>
      <c r="B371" t="s">
        <v>2048</v>
      </c>
      <c r="C371" t="s">
        <v>226</v>
      </c>
      <c r="D371" t="s">
        <v>4</v>
      </c>
      <c r="E371" s="3" t="s">
        <v>4</v>
      </c>
      <c r="F371" t="s">
        <v>243</v>
      </c>
      <c r="G371" s="5" t="str">
        <f t="shared" si="5"/>
        <v>View Response</v>
      </c>
      <c r="H371" t="s">
        <v>3020</v>
      </c>
      <c r="I371" t="s">
        <v>3024</v>
      </c>
      <c r="J371" t="s">
        <v>3022</v>
      </c>
      <c r="M371" t="s">
        <v>2924</v>
      </c>
    </row>
    <row r="372" spans="1:13" x14ac:dyDescent="0.35">
      <c r="A372">
        <v>1189156</v>
      </c>
      <c r="B372" t="s">
        <v>2048</v>
      </c>
      <c r="C372" t="s">
        <v>226</v>
      </c>
      <c r="D372" t="s">
        <v>4</v>
      </c>
      <c r="E372" s="3" t="s">
        <v>4</v>
      </c>
      <c r="F372" t="s">
        <v>244</v>
      </c>
      <c r="G372" s="5" t="str">
        <f t="shared" si="5"/>
        <v>View Response</v>
      </c>
      <c r="H372" t="s">
        <v>3020</v>
      </c>
      <c r="I372" t="s">
        <v>3024</v>
      </c>
      <c r="J372" t="s">
        <v>3022</v>
      </c>
      <c r="M372" t="s">
        <v>2923</v>
      </c>
    </row>
    <row r="373" spans="1:13" x14ac:dyDescent="0.35">
      <c r="A373">
        <v>1189156</v>
      </c>
      <c r="B373" t="s">
        <v>2048</v>
      </c>
      <c r="C373" t="s">
        <v>226</v>
      </c>
      <c r="D373" t="s">
        <v>4</v>
      </c>
      <c r="E373" s="3" t="s">
        <v>4</v>
      </c>
      <c r="F373" t="s">
        <v>244</v>
      </c>
      <c r="G373" s="5" t="str">
        <f t="shared" si="5"/>
        <v>View Response</v>
      </c>
      <c r="H373" t="s">
        <v>3020</v>
      </c>
      <c r="I373" t="s">
        <v>3024</v>
      </c>
      <c r="J373" t="s">
        <v>3022</v>
      </c>
      <c r="M373" t="s">
        <v>2950</v>
      </c>
    </row>
    <row r="374" spans="1:13" x14ac:dyDescent="0.35">
      <c r="A374">
        <v>1189165</v>
      </c>
      <c r="B374" t="s">
        <v>2052</v>
      </c>
      <c r="C374" t="s">
        <v>4</v>
      </c>
      <c r="D374" t="s">
        <v>4</v>
      </c>
      <c r="E374" s="3" t="s">
        <v>4</v>
      </c>
      <c r="F374" t="s">
        <v>245</v>
      </c>
      <c r="G374" s="5" t="str">
        <f t="shared" si="5"/>
        <v>View Response</v>
      </c>
      <c r="H374" t="s">
        <v>3020</v>
      </c>
      <c r="I374" t="s">
        <v>3023</v>
      </c>
      <c r="J374" t="s">
        <v>3029</v>
      </c>
      <c r="M374" t="s">
        <v>2923</v>
      </c>
    </row>
    <row r="375" spans="1:13" x14ac:dyDescent="0.35">
      <c r="A375">
        <v>1189165</v>
      </c>
      <c r="B375" t="s">
        <v>2052</v>
      </c>
      <c r="C375" t="s">
        <v>4</v>
      </c>
      <c r="D375" t="s">
        <v>4</v>
      </c>
      <c r="E375" s="3" t="s">
        <v>4</v>
      </c>
      <c r="F375" t="s">
        <v>245</v>
      </c>
      <c r="G375" s="5" t="str">
        <f t="shared" si="5"/>
        <v>View Response</v>
      </c>
      <c r="H375" t="s">
        <v>3020</v>
      </c>
      <c r="I375" t="s">
        <v>3023</v>
      </c>
      <c r="J375" t="s">
        <v>3029</v>
      </c>
      <c r="M375" t="s">
        <v>2924</v>
      </c>
    </row>
    <row r="376" spans="1:13" x14ac:dyDescent="0.35">
      <c r="A376">
        <v>1189169</v>
      </c>
      <c r="B376" t="s">
        <v>2051</v>
      </c>
      <c r="C376" t="s">
        <v>4</v>
      </c>
      <c r="D376" t="s">
        <v>4</v>
      </c>
      <c r="E376" s="3" t="s">
        <v>4</v>
      </c>
      <c r="F376" t="s">
        <v>246</v>
      </c>
      <c r="G376" s="5" t="str">
        <f t="shared" si="5"/>
        <v>View Response</v>
      </c>
      <c r="H376" t="s">
        <v>3020</v>
      </c>
      <c r="I376" t="s">
        <v>3024</v>
      </c>
      <c r="J376" t="s">
        <v>3029</v>
      </c>
      <c r="L376" t="s">
        <v>2930</v>
      </c>
    </row>
    <row r="377" spans="1:13" x14ac:dyDescent="0.35">
      <c r="A377">
        <v>1189169</v>
      </c>
      <c r="B377" t="s">
        <v>2051</v>
      </c>
      <c r="C377" t="s">
        <v>4</v>
      </c>
      <c r="D377" t="s">
        <v>4</v>
      </c>
      <c r="E377" s="3" t="s">
        <v>4</v>
      </c>
      <c r="F377" t="s">
        <v>246</v>
      </c>
      <c r="G377" s="5" t="str">
        <f t="shared" si="5"/>
        <v>View Response</v>
      </c>
      <c r="H377" t="s">
        <v>3020</v>
      </c>
      <c r="I377" t="s">
        <v>3024</v>
      </c>
      <c r="J377" t="s">
        <v>3029</v>
      </c>
      <c r="L377" t="s">
        <v>2955</v>
      </c>
    </row>
    <row r="378" spans="1:13" x14ac:dyDescent="0.35">
      <c r="A378">
        <v>1189169</v>
      </c>
      <c r="B378" t="s">
        <v>2051</v>
      </c>
      <c r="C378" t="s">
        <v>4</v>
      </c>
      <c r="D378" t="s">
        <v>4</v>
      </c>
      <c r="E378" s="3" t="s">
        <v>4</v>
      </c>
      <c r="F378" t="s">
        <v>246</v>
      </c>
      <c r="G378" s="5" t="str">
        <f t="shared" si="5"/>
        <v>View Response</v>
      </c>
      <c r="H378" t="s">
        <v>3020</v>
      </c>
      <c r="I378" t="s">
        <v>3024</v>
      </c>
      <c r="J378" t="s">
        <v>3029</v>
      </c>
      <c r="M378" t="s">
        <v>2917</v>
      </c>
    </row>
    <row r="379" spans="1:13" x14ac:dyDescent="0.35">
      <c r="A379">
        <v>1189176</v>
      </c>
      <c r="B379" t="s">
        <v>2053</v>
      </c>
      <c r="C379" t="s">
        <v>4</v>
      </c>
      <c r="D379" t="s">
        <v>4</v>
      </c>
      <c r="E379" s="3" t="s">
        <v>4</v>
      </c>
      <c r="F379" t="s">
        <v>247</v>
      </c>
      <c r="G379" s="5" t="str">
        <f t="shared" si="5"/>
        <v>View Response</v>
      </c>
      <c r="H379" t="s">
        <v>3020</v>
      </c>
      <c r="I379" t="s">
        <v>3029</v>
      </c>
      <c r="J379" t="s">
        <v>3029</v>
      </c>
      <c r="M379" t="s">
        <v>2917</v>
      </c>
    </row>
    <row r="380" spans="1:13" x14ac:dyDescent="0.35">
      <c r="A380">
        <v>1189178</v>
      </c>
      <c r="B380" t="s">
        <v>2054</v>
      </c>
      <c r="C380" t="s">
        <v>248</v>
      </c>
      <c r="D380" t="s">
        <v>4</v>
      </c>
      <c r="E380" s="3" t="s">
        <v>4</v>
      </c>
      <c r="F380" t="s">
        <v>249</v>
      </c>
      <c r="G380" s="5" t="str">
        <f t="shared" si="5"/>
        <v>View Response</v>
      </c>
      <c r="H380" t="s">
        <v>3020</v>
      </c>
      <c r="I380" t="s">
        <v>3023</v>
      </c>
      <c r="J380" t="s">
        <v>3022</v>
      </c>
      <c r="M380" t="s">
        <v>2922</v>
      </c>
    </row>
    <row r="381" spans="1:13" x14ac:dyDescent="0.35">
      <c r="A381">
        <v>1189186</v>
      </c>
      <c r="B381" t="s">
        <v>2051</v>
      </c>
      <c r="C381" t="s">
        <v>4</v>
      </c>
      <c r="D381" t="s">
        <v>4</v>
      </c>
      <c r="E381" s="3" t="s">
        <v>127</v>
      </c>
      <c r="F381" t="s">
        <v>250</v>
      </c>
      <c r="G381" s="5" t="str">
        <f t="shared" si="5"/>
        <v>View Response</v>
      </c>
      <c r="H381" t="s">
        <v>3020</v>
      </c>
      <c r="I381" t="s">
        <v>3024</v>
      </c>
      <c r="J381" t="s">
        <v>3029</v>
      </c>
      <c r="L381" t="s">
        <v>2925</v>
      </c>
    </row>
    <row r="382" spans="1:13" x14ac:dyDescent="0.35">
      <c r="A382">
        <v>1189191</v>
      </c>
      <c r="B382" t="s">
        <v>2051</v>
      </c>
      <c r="C382" t="s">
        <v>4</v>
      </c>
      <c r="D382" t="s">
        <v>4</v>
      </c>
      <c r="E382" s="3" t="s">
        <v>4</v>
      </c>
      <c r="F382" t="s">
        <v>251</v>
      </c>
      <c r="G382" s="5" t="str">
        <f t="shared" si="5"/>
        <v>View Response</v>
      </c>
      <c r="H382" t="s">
        <v>3020</v>
      </c>
      <c r="I382" t="s">
        <v>3024</v>
      </c>
      <c r="J382" t="s">
        <v>3029</v>
      </c>
      <c r="L382" t="s">
        <v>2955</v>
      </c>
    </row>
    <row r="383" spans="1:13" x14ac:dyDescent="0.35">
      <c r="A383">
        <v>1189191</v>
      </c>
      <c r="B383" t="s">
        <v>2051</v>
      </c>
      <c r="C383" t="s">
        <v>4</v>
      </c>
      <c r="D383" t="s">
        <v>4</v>
      </c>
      <c r="E383" s="3" t="s">
        <v>4</v>
      </c>
      <c r="F383" t="s">
        <v>251</v>
      </c>
      <c r="G383" s="5" t="str">
        <f t="shared" si="5"/>
        <v>View Response</v>
      </c>
      <c r="H383" t="s">
        <v>3020</v>
      </c>
      <c r="I383" t="s">
        <v>3024</v>
      </c>
      <c r="J383" t="s">
        <v>3029</v>
      </c>
      <c r="M383" t="s">
        <v>2917</v>
      </c>
    </row>
    <row r="384" spans="1:13" x14ac:dyDescent="0.35">
      <c r="A384">
        <v>1189193</v>
      </c>
      <c r="B384" t="s">
        <v>2055</v>
      </c>
      <c r="C384" t="s">
        <v>4</v>
      </c>
      <c r="D384" t="s">
        <v>4</v>
      </c>
      <c r="E384" s="3" t="s">
        <v>4</v>
      </c>
      <c r="F384" t="s">
        <v>252</v>
      </c>
      <c r="G384" s="5" t="str">
        <f t="shared" si="5"/>
        <v>View Response</v>
      </c>
      <c r="H384" t="s">
        <v>3020</v>
      </c>
      <c r="I384" t="s">
        <v>3023</v>
      </c>
      <c r="J384" t="s">
        <v>3029</v>
      </c>
      <c r="M384" t="s">
        <v>2923</v>
      </c>
    </row>
    <row r="385" spans="1:13" x14ac:dyDescent="0.35">
      <c r="A385">
        <v>1189193</v>
      </c>
      <c r="B385" t="s">
        <v>2055</v>
      </c>
      <c r="C385" t="s">
        <v>4</v>
      </c>
      <c r="D385" t="s">
        <v>4</v>
      </c>
      <c r="E385" s="3" t="s">
        <v>4</v>
      </c>
      <c r="F385" t="s">
        <v>252</v>
      </c>
      <c r="G385" s="5" t="str">
        <f t="shared" si="5"/>
        <v>View Response</v>
      </c>
      <c r="H385" t="s">
        <v>3020</v>
      </c>
      <c r="I385" t="s">
        <v>3023</v>
      </c>
      <c r="J385" t="s">
        <v>3029</v>
      </c>
      <c r="M385" t="s">
        <v>2924</v>
      </c>
    </row>
    <row r="386" spans="1:13" x14ac:dyDescent="0.35">
      <c r="A386">
        <v>1189194</v>
      </c>
      <c r="B386" t="s">
        <v>2051</v>
      </c>
      <c r="C386" t="s">
        <v>4</v>
      </c>
      <c r="D386" t="s">
        <v>4</v>
      </c>
      <c r="E386" s="3" t="s">
        <v>4</v>
      </c>
      <c r="F386" t="s">
        <v>253</v>
      </c>
      <c r="G386" s="5" t="str">
        <f t="shared" si="5"/>
        <v>View Response</v>
      </c>
      <c r="H386" t="s">
        <v>3020</v>
      </c>
      <c r="I386" t="s">
        <v>3024</v>
      </c>
      <c r="J386" t="s">
        <v>3029</v>
      </c>
      <c r="L386" t="s">
        <v>2937</v>
      </c>
    </row>
    <row r="387" spans="1:13" x14ac:dyDescent="0.35">
      <c r="A387">
        <v>1189195</v>
      </c>
      <c r="B387" t="s">
        <v>2051</v>
      </c>
      <c r="C387" t="s">
        <v>4</v>
      </c>
      <c r="D387" t="s">
        <v>4</v>
      </c>
      <c r="E387" s="3" t="s">
        <v>4</v>
      </c>
      <c r="F387" t="s">
        <v>254</v>
      </c>
      <c r="G387" s="5" t="str">
        <f t="shared" ref="G387:G450" si="6">HYPERLINK(F387,"View Response")</f>
        <v>View Response</v>
      </c>
      <c r="H387" t="s">
        <v>3020</v>
      </c>
      <c r="I387" t="s">
        <v>3024</v>
      </c>
      <c r="J387" t="s">
        <v>3029</v>
      </c>
      <c r="M387" t="s">
        <v>2917</v>
      </c>
    </row>
    <row r="388" spans="1:13" x14ac:dyDescent="0.35">
      <c r="A388">
        <v>1189200</v>
      </c>
      <c r="B388" t="s">
        <v>2056</v>
      </c>
      <c r="C388" t="s">
        <v>4</v>
      </c>
      <c r="D388" t="s">
        <v>4</v>
      </c>
      <c r="E388" s="3" t="s">
        <v>127</v>
      </c>
      <c r="F388" t="s">
        <v>255</v>
      </c>
      <c r="G388" s="5" t="str">
        <f t="shared" si="6"/>
        <v>View Response</v>
      </c>
      <c r="H388" t="s">
        <v>3020</v>
      </c>
      <c r="I388" t="s">
        <v>3023</v>
      </c>
      <c r="J388" t="s">
        <v>3021</v>
      </c>
      <c r="M388" t="s">
        <v>2965</v>
      </c>
    </row>
    <row r="389" spans="1:13" x14ac:dyDescent="0.35">
      <c r="A389">
        <v>1189200</v>
      </c>
      <c r="B389" t="s">
        <v>2056</v>
      </c>
      <c r="C389" t="s">
        <v>4</v>
      </c>
      <c r="D389" t="s">
        <v>4</v>
      </c>
      <c r="E389" s="3" t="s">
        <v>127</v>
      </c>
      <c r="F389" t="s">
        <v>255</v>
      </c>
      <c r="G389" s="5" t="str">
        <f t="shared" si="6"/>
        <v>View Response</v>
      </c>
      <c r="H389" t="s">
        <v>3020</v>
      </c>
      <c r="I389" t="s">
        <v>3023</v>
      </c>
      <c r="J389" t="s">
        <v>3021</v>
      </c>
      <c r="M389" t="s">
        <v>2966</v>
      </c>
    </row>
    <row r="390" spans="1:13" x14ac:dyDescent="0.35">
      <c r="A390">
        <v>1189200</v>
      </c>
      <c r="B390" t="s">
        <v>2056</v>
      </c>
      <c r="C390" t="s">
        <v>4</v>
      </c>
      <c r="D390" t="s">
        <v>4</v>
      </c>
      <c r="E390" s="3" t="s">
        <v>127</v>
      </c>
      <c r="F390" t="s">
        <v>255</v>
      </c>
      <c r="G390" s="5" t="str">
        <f t="shared" si="6"/>
        <v>View Response</v>
      </c>
      <c r="H390" t="s">
        <v>3020</v>
      </c>
      <c r="I390" t="s">
        <v>3023</v>
      </c>
      <c r="J390" t="s">
        <v>3021</v>
      </c>
      <c r="M390" t="s">
        <v>2967</v>
      </c>
    </row>
    <row r="391" spans="1:13" x14ac:dyDescent="0.35">
      <c r="A391">
        <v>1189211</v>
      </c>
      <c r="B391" t="s">
        <v>2057</v>
      </c>
      <c r="C391" t="s">
        <v>4</v>
      </c>
      <c r="D391" t="s">
        <v>4</v>
      </c>
      <c r="E391" s="3" t="s">
        <v>4</v>
      </c>
      <c r="F391" t="s">
        <v>256</v>
      </c>
      <c r="G391" s="5" t="str">
        <f t="shared" si="6"/>
        <v>View Response</v>
      </c>
      <c r="H391" t="s">
        <v>3020</v>
      </c>
      <c r="I391" t="s">
        <v>3029</v>
      </c>
      <c r="J391" t="s">
        <v>3029</v>
      </c>
      <c r="M391" t="s">
        <v>2917</v>
      </c>
    </row>
    <row r="392" spans="1:13" x14ac:dyDescent="0.35">
      <c r="A392">
        <v>1189230</v>
      </c>
      <c r="B392" t="s">
        <v>2058</v>
      </c>
      <c r="D392" t="s">
        <v>4</v>
      </c>
      <c r="E392" s="3" t="s">
        <v>4</v>
      </c>
      <c r="F392" t="s">
        <v>257</v>
      </c>
      <c r="G392" s="5" t="str">
        <f t="shared" si="6"/>
        <v>View Response</v>
      </c>
      <c r="H392" t="s">
        <v>3029</v>
      </c>
      <c r="I392" t="s">
        <v>3029</v>
      </c>
      <c r="J392" t="s">
        <v>3021</v>
      </c>
      <c r="L392" t="s">
        <v>2968</v>
      </c>
    </row>
    <row r="393" spans="1:13" x14ac:dyDescent="0.35">
      <c r="A393">
        <v>1189230</v>
      </c>
      <c r="B393" t="s">
        <v>2058</v>
      </c>
      <c r="D393" t="s">
        <v>4</v>
      </c>
      <c r="E393" s="3" t="s">
        <v>4</v>
      </c>
      <c r="F393" t="s">
        <v>257</v>
      </c>
      <c r="G393" s="5" t="str">
        <f t="shared" si="6"/>
        <v>View Response</v>
      </c>
      <c r="H393" t="s">
        <v>3029</v>
      </c>
      <c r="I393" t="s">
        <v>3029</v>
      </c>
      <c r="J393" t="s">
        <v>3021</v>
      </c>
      <c r="M393" t="s">
        <v>2969</v>
      </c>
    </row>
    <row r="394" spans="1:13" x14ac:dyDescent="0.35">
      <c r="A394">
        <v>1189246</v>
      </c>
      <c r="B394" t="s">
        <v>2059</v>
      </c>
      <c r="C394" t="s">
        <v>4</v>
      </c>
      <c r="D394" t="s">
        <v>4</v>
      </c>
      <c r="E394" s="3" t="s">
        <v>127</v>
      </c>
      <c r="F394" t="s">
        <v>258</v>
      </c>
      <c r="G394" s="5" t="str">
        <f t="shared" si="6"/>
        <v>View Response</v>
      </c>
      <c r="H394" t="s">
        <v>3020</v>
      </c>
      <c r="I394" t="s">
        <v>3023</v>
      </c>
      <c r="J394" t="s">
        <v>3021</v>
      </c>
      <c r="L394" t="s">
        <v>2938</v>
      </c>
    </row>
    <row r="395" spans="1:13" x14ac:dyDescent="0.35">
      <c r="A395">
        <v>1189254</v>
      </c>
      <c r="B395" t="s">
        <v>2060</v>
      </c>
      <c r="C395" t="s">
        <v>4</v>
      </c>
      <c r="D395" t="s">
        <v>4</v>
      </c>
      <c r="E395" s="3" t="s">
        <v>4</v>
      </c>
      <c r="F395" t="s">
        <v>259</v>
      </c>
      <c r="G395" s="5" t="str">
        <f t="shared" si="6"/>
        <v>View Response</v>
      </c>
      <c r="H395" t="s">
        <v>3020</v>
      </c>
      <c r="I395" t="s">
        <v>3023</v>
      </c>
      <c r="J395" t="s">
        <v>3029</v>
      </c>
      <c r="M395" t="s">
        <v>2917</v>
      </c>
    </row>
    <row r="396" spans="1:13" x14ac:dyDescent="0.35">
      <c r="A396">
        <v>1189262</v>
      </c>
      <c r="B396" t="s">
        <v>2061</v>
      </c>
      <c r="C396" t="s">
        <v>4</v>
      </c>
      <c r="D396" t="s">
        <v>4</v>
      </c>
      <c r="E396" s="3" t="s">
        <v>4</v>
      </c>
      <c r="F396" t="s">
        <v>260</v>
      </c>
      <c r="G396" s="5" t="str">
        <f t="shared" si="6"/>
        <v>View Response</v>
      </c>
      <c r="H396" t="s">
        <v>3020</v>
      </c>
      <c r="I396" t="s">
        <v>3029</v>
      </c>
      <c r="J396" t="s">
        <v>3029</v>
      </c>
      <c r="M396" t="s">
        <v>2917</v>
      </c>
    </row>
    <row r="397" spans="1:13" x14ac:dyDescent="0.35">
      <c r="A397">
        <v>1189263</v>
      </c>
      <c r="B397" t="s">
        <v>2062</v>
      </c>
      <c r="C397" t="s">
        <v>4</v>
      </c>
      <c r="D397" t="s">
        <v>4</v>
      </c>
      <c r="E397" s="3" t="s">
        <v>4</v>
      </c>
      <c r="F397" t="s">
        <v>261</v>
      </c>
      <c r="G397" s="5" t="str">
        <f t="shared" si="6"/>
        <v>View Response</v>
      </c>
      <c r="H397" t="s">
        <v>3029</v>
      </c>
      <c r="I397" t="s">
        <v>3023</v>
      </c>
      <c r="J397" t="s">
        <v>3029</v>
      </c>
      <c r="M397" t="s">
        <v>2923</v>
      </c>
    </row>
    <row r="398" spans="1:13" x14ac:dyDescent="0.35">
      <c r="A398">
        <v>1189263</v>
      </c>
      <c r="B398" t="s">
        <v>2062</v>
      </c>
      <c r="C398" t="s">
        <v>4</v>
      </c>
      <c r="D398" t="s">
        <v>4</v>
      </c>
      <c r="E398" s="3" t="s">
        <v>4</v>
      </c>
      <c r="F398" t="s">
        <v>261</v>
      </c>
      <c r="G398" s="5" t="str">
        <f t="shared" si="6"/>
        <v>View Response</v>
      </c>
      <c r="H398" t="s">
        <v>3029</v>
      </c>
      <c r="I398" t="s">
        <v>3023</v>
      </c>
      <c r="J398" t="s">
        <v>3029</v>
      </c>
      <c r="M398" t="s">
        <v>2924</v>
      </c>
    </row>
    <row r="399" spans="1:13" x14ac:dyDescent="0.35">
      <c r="A399">
        <v>1189268</v>
      </c>
      <c r="B399" t="s">
        <v>2063</v>
      </c>
      <c r="D399" t="s">
        <v>4</v>
      </c>
      <c r="E399" s="3" t="s">
        <v>4</v>
      </c>
      <c r="F399" t="s">
        <v>262</v>
      </c>
      <c r="G399" s="5" t="str">
        <f t="shared" si="6"/>
        <v>View Response</v>
      </c>
      <c r="H399" t="s">
        <v>3020</v>
      </c>
      <c r="I399" t="s">
        <v>3023</v>
      </c>
      <c r="J399" t="s">
        <v>3029</v>
      </c>
      <c r="M399" t="s">
        <v>2923</v>
      </c>
    </row>
    <row r="400" spans="1:13" x14ac:dyDescent="0.35">
      <c r="A400">
        <v>1189268</v>
      </c>
      <c r="B400" t="s">
        <v>2063</v>
      </c>
      <c r="D400" t="s">
        <v>4</v>
      </c>
      <c r="E400" s="3" t="s">
        <v>4</v>
      </c>
      <c r="F400" t="s">
        <v>262</v>
      </c>
      <c r="G400" s="5" t="str">
        <f t="shared" si="6"/>
        <v>View Response</v>
      </c>
      <c r="H400" t="s">
        <v>3020</v>
      </c>
      <c r="I400" t="s">
        <v>3023</v>
      </c>
      <c r="J400" t="s">
        <v>3029</v>
      </c>
      <c r="M400" t="s">
        <v>2924</v>
      </c>
    </row>
    <row r="401" spans="1:13" x14ac:dyDescent="0.35">
      <c r="A401">
        <v>1189276</v>
      </c>
      <c r="B401" t="s">
        <v>2064</v>
      </c>
      <c r="D401" t="s">
        <v>4</v>
      </c>
      <c r="E401" s="3" t="s">
        <v>4</v>
      </c>
      <c r="F401" t="s">
        <v>263</v>
      </c>
      <c r="G401" s="5" t="str">
        <f t="shared" si="6"/>
        <v>View Response</v>
      </c>
      <c r="H401" t="s">
        <v>3020</v>
      </c>
      <c r="I401" t="s">
        <v>3029</v>
      </c>
      <c r="J401" t="s">
        <v>3029</v>
      </c>
      <c r="M401" t="s">
        <v>2917</v>
      </c>
    </row>
    <row r="402" spans="1:13" x14ac:dyDescent="0.35">
      <c r="A402">
        <v>1189281</v>
      </c>
      <c r="B402" t="s">
        <v>2065</v>
      </c>
      <c r="C402" t="s">
        <v>4</v>
      </c>
      <c r="D402" t="s">
        <v>4</v>
      </c>
      <c r="E402" s="3" t="s">
        <v>4</v>
      </c>
      <c r="F402" t="s">
        <v>264</v>
      </c>
      <c r="G402" s="5" t="str">
        <f t="shared" si="6"/>
        <v>View Response</v>
      </c>
      <c r="H402" t="s">
        <v>3020</v>
      </c>
      <c r="I402" t="s">
        <v>3029</v>
      </c>
      <c r="J402" t="s">
        <v>3029</v>
      </c>
      <c r="L402" t="s">
        <v>2943</v>
      </c>
    </row>
    <row r="403" spans="1:13" x14ac:dyDescent="0.35">
      <c r="A403">
        <v>1189281</v>
      </c>
      <c r="B403" t="s">
        <v>2065</v>
      </c>
      <c r="C403" t="s">
        <v>4</v>
      </c>
      <c r="D403" t="s">
        <v>4</v>
      </c>
      <c r="E403" s="3" t="s">
        <v>4</v>
      </c>
      <c r="F403" t="s">
        <v>264</v>
      </c>
      <c r="G403" s="5" t="str">
        <f t="shared" si="6"/>
        <v>View Response</v>
      </c>
      <c r="H403" t="s">
        <v>3020</v>
      </c>
      <c r="I403" t="s">
        <v>3029</v>
      </c>
      <c r="J403" t="s">
        <v>3029</v>
      </c>
      <c r="M403" t="s">
        <v>2916</v>
      </c>
    </row>
    <row r="404" spans="1:13" x14ac:dyDescent="0.35">
      <c r="A404">
        <v>1189282</v>
      </c>
      <c r="B404" t="s">
        <v>2065</v>
      </c>
      <c r="C404" t="s">
        <v>4</v>
      </c>
      <c r="D404" t="s">
        <v>4</v>
      </c>
      <c r="E404" s="3" t="s">
        <v>4</v>
      </c>
      <c r="F404" t="s">
        <v>265</v>
      </c>
      <c r="G404" s="5" t="str">
        <f t="shared" si="6"/>
        <v>View Response</v>
      </c>
      <c r="H404" t="s">
        <v>3020</v>
      </c>
      <c r="I404" t="s">
        <v>3023</v>
      </c>
      <c r="J404" t="s">
        <v>3029</v>
      </c>
      <c r="L404" t="s">
        <v>2937</v>
      </c>
    </row>
    <row r="405" spans="1:13" x14ac:dyDescent="0.35">
      <c r="A405">
        <v>1189284</v>
      </c>
      <c r="B405" t="s">
        <v>2065</v>
      </c>
      <c r="C405" t="s">
        <v>4</v>
      </c>
      <c r="D405" t="s">
        <v>4</v>
      </c>
      <c r="E405" s="3" t="s">
        <v>4</v>
      </c>
      <c r="F405" t="s">
        <v>266</v>
      </c>
      <c r="G405" s="5" t="str">
        <f t="shared" si="6"/>
        <v>View Response</v>
      </c>
      <c r="H405" t="s">
        <v>3020</v>
      </c>
      <c r="I405" t="s">
        <v>3029</v>
      </c>
      <c r="J405" t="s">
        <v>3029</v>
      </c>
      <c r="M405" t="s">
        <v>2916</v>
      </c>
    </row>
    <row r="406" spans="1:13" x14ac:dyDescent="0.35">
      <c r="A406">
        <v>1189285</v>
      </c>
      <c r="B406" t="s">
        <v>2065</v>
      </c>
      <c r="C406" t="s">
        <v>4</v>
      </c>
      <c r="D406" t="s">
        <v>4</v>
      </c>
      <c r="E406" s="3" t="s">
        <v>4</v>
      </c>
      <c r="F406" t="s">
        <v>267</v>
      </c>
      <c r="G406" s="5" t="str">
        <f t="shared" si="6"/>
        <v>View Response</v>
      </c>
      <c r="H406" t="s">
        <v>3020</v>
      </c>
      <c r="I406" t="s">
        <v>3029</v>
      </c>
      <c r="J406" t="s">
        <v>3029</v>
      </c>
      <c r="L406" t="s">
        <v>2930</v>
      </c>
    </row>
    <row r="407" spans="1:13" x14ac:dyDescent="0.35">
      <c r="A407">
        <v>1189286</v>
      </c>
      <c r="B407" t="s">
        <v>2065</v>
      </c>
      <c r="C407" t="s">
        <v>4</v>
      </c>
      <c r="D407" t="s">
        <v>4</v>
      </c>
      <c r="E407" s="3" t="s">
        <v>4</v>
      </c>
      <c r="F407" t="s">
        <v>268</v>
      </c>
      <c r="G407" s="5" t="str">
        <f t="shared" si="6"/>
        <v>View Response</v>
      </c>
      <c r="H407" t="s">
        <v>3020</v>
      </c>
      <c r="I407" t="s">
        <v>3029</v>
      </c>
      <c r="J407" t="s">
        <v>3029</v>
      </c>
      <c r="L407" t="s">
        <v>2942</v>
      </c>
    </row>
    <row r="408" spans="1:13" x14ac:dyDescent="0.35">
      <c r="A408">
        <v>1189291</v>
      </c>
      <c r="B408" t="s">
        <v>2066</v>
      </c>
      <c r="C408" t="s">
        <v>4</v>
      </c>
      <c r="D408" t="s">
        <v>4</v>
      </c>
      <c r="E408" s="3" t="s">
        <v>127</v>
      </c>
      <c r="F408" t="s">
        <v>269</v>
      </c>
      <c r="G408" s="5" t="str">
        <f t="shared" si="6"/>
        <v>View Response</v>
      </c>
      <c r="H408" t="s">
        <v>3020</v>
      </c>
      <c r="I408" t="s">
        <v>3029</v>
      </c>
      <c r="J408" t="s">
        <v>3029</v>
      </c>
      <c r="M408" t="s">
        <v>2970</v>
      </c>
    </row>
    <row r="409" spans="1:13" x14ac:dyDescent="0.35">
      <c r="A409">
        <v>1189291</v>
      </c>
      <c r="B409" t="s">
        <v>2066</v>
      </c>
      <c r="C409" t="s">
        <v>4</v>
      </c>
      <c r="D409" t="s">
        <v>4</v>
      </c>
      <c r="E409" s="3" t="s">
        <v>127</v>
      </c>
      <c r="F409" t="s">
        <v>269</v>
      </c>
      <c r="G409" s="5" t="str">
        <f t="shared" si="6"/>
        <v>View Response</v>
      </c>
      <c r="H409" t="s">
        <v>3020</v>
      </c>
      <c r="I409" t="s">
        <v>3029</v>
      </c>
      <c r="J409" t="s">
        <v>3029</v>
      </c>
      <c r="M409" t="s">
        <v>2971</v>
      </c>
    </row>
    <row r="410" spans="1:13" x14ac:dyDescent="0.35">
      <c r="A410">
        <v>1189293</v>
      </c>
      <c r="B410" t="s">
        <v>2067</v>
      </c>
      <c r="C410" t="s">
        <v>4</v>
      </c>
      <c r="D410" t="s">
        <v>4</v>
      </c>
      <c r="E410" s="3" t="s">
        <v>4</v>
      </c>
      <c r="F410" t="s">
        <v>270</v>
      </c>
      <c r="G410" s="5" t="str">
        <f t="shared" si="6"/>
        <v>View Response</v>
      </c>
      <c r="H410" t="s">
        <v>3020</v>
      </c>
      <c r="I410" t="s">
        <v>3023</v>
      </c>
      <c r="J410" t="s">
        <v>3029</v>
      </c>
      <c r="M410" t="s">
        <v>2923</v>
      </c>
    </row>
    <row r="411" spans="1:13" x14ac:dyDescent="0.35">
      <c r="A411">
        <v>1189293</v>
      </c>
      <c r="B411" t="s">
        <v>2067</v>
      </c>
      <c r="C411" t="s">
        <v>4</v>
      </c>
      <c r="D411" t="s">
        <v>4</v>
      </c>
      <c r="E411" s="3" t="s">
        <v>4</v>
      </c>
      <c r="F411" t="s">
        <v>270</v>
      </c>
      <c r="G411" s="5" t="str">
        <f t="shared" si="6"/>
        <v>View Response</v>
      </c>
      <c r="H411" t="s">
        <v>3020</v>
      </c>
      <c r="I411" t="s">
        <v>3023</v>
      </c>
      <c r="J411" t="s">
        <v>3029</v>
      </c>
      <c r="M411" t="s">
        <v>2924</v>
      </c>
    </row>
    <row r="412" spans="1:13" x14ac:dyDescent="0.35">
      <c r="A412">
        <v>1189295</v>
      </c>
      <c r="B412" t="s">
        <v>2068</v>
      </c>
      <c r="D412" t="s">
        <v>4</v>
      </c>
      <c r="E412" s="3" t="s">
        <v>4</v>
      </c>
      <c r="F412" t="s">
        <v>271</v>
      </c>
      <c r="G412" s="5" t="str">
        <f t="shared" si="6"/>
        <v>View Response</v>
      </c>
      <c r="H412" t="s">
        <v>3020</v>
      </c>
      <c r="I412" t="s">
        <v>3029</v>
      </c>
      <c r="J412" t="s">
        <v>3029</v>
      </c>
      <c r="L412" t="s">
        <v>2937</v>
      </c>
    </row>
    <row r="413" spans="1:13" x14ac:dyDescent="0.35">
      <c r="A413">
        <v>1189296</v>
      </c>
      <c r="B413" t="s">
        <v>2068</v>
      </c>
      <c r="D413" t="s">
        <v>4</v>
      </c>
      <c r="E413" s="3" t="s">
        <v>4</v>
      </c>
      <c r="F413" t="s">
        <v>272</v>
      </c>
      <c r="G413" s="5" t="str">
        <f t="shared" si="6"/>
        <v>View Response</v>
      </c>
      <c r="H413" t="s">
        <v>3020</v>
      </c>
      <c r="I413" t="s">
        <v>3029</v>
      </c>
      <c r="J413" t="s">
        <v>3029</v>
      </c>
      <c r="L413" t="s">
        <v>2942</v>
      </c>
    </row>
    <row r="414" spans="1:13" x14ac:dyDescent="0.35">
      <c r="A414">
        <v>1189297</v>
      </c>
      <c r="B414" t="s">
        <v>2055</v>
      </c>
      <c r="C414" t="s">
        <v>4</v>
      </c>
      <c r="D414" t="s">
        <v>4</v>
      </c>
      <c r="E414" s="3" t="s">
        <v>4</v>
      </c>
      <c r="F414" t="s">
        <v>273</v>
      </c>
      <c r="G414" s="5" t="str">
        <f t="shared" si="6"/>
        <v>View Response</v>
      </c>
      <c r="H414" t="s">
        <v>3020</v>
      </c>
      <c r="I414" t="s">
        <v>3029</v>
      </c>
      <c r="J414" t="s">
        <v>3029</v>
      </c>
      <c r="M414" t="s">
        <v>2918</v>
      </c>
    </row>
    <row r="415" spans="1:13" x14ac:dyDescent="0.35">
      <c r="A415">
        <v>1189297</v>
      </c>
      <c r="B415" t="s">
        <v>2055</v>
      </c>
      <c r="C415" t="s">
        <v>4</v>
      </c>
      <c r="D415" t="s">
        <v>4</v>
      </c>
      <c r="E415" s="3" t="s">
        <v>4</v>
      </c>
      <c r="F415" t="s">
        <v>273</v>
      </c>
      <c r="G415" s="5" t="str">
        <f t="shared" si="6"/>
        <v>View Response</v>
      </c>
      <c r="H415" t="s">
        <v>3020</v>
      </c>
      <c r="I415" t="s">
        <v>3029</v>
      </c>
      <c r="J415" t="s">
        <v>3029</v>
      </c>
      <c r="M415" t="s">
        <v>2920</v>
      </c>
    </row>
    <row r="416" spans="1:13" x14ac:dyDescent="0.35">
      <c r="A416">
        <v>1189298</v>
      </c>
      <c r="B416" t="s">
        <v>2069</v>
      </c>
      <c r="C416" t="s">
        <v>274</v>
      </c>
      <c r="D416" t="s">
        <v>4</v>
      </c>
      <c r="E416" s="3" t="s">
        <v>4</v>
      </c>
      <c r="F416" t="s">
        <v>275</v>
      </c>
      <c r="G416" s="5" t="str">
        <f t="shared" si="6"/>
        <v>View Response</v>
      </c>
      <c r="H416" t="s">
        <v>3020</v>
      </c>
      <c r="I416" t="s">
        <v>3029</v>
      </c>
      <c r="J416" t="s">
        <v>3029</v>
      </c>
      <c r="L416" t="s">
        <v>2972</v>
      </c>
    </row>
    <row r="417" spans="1:13" x14ac:dyDescent="0.35">
      <c r="A417">
        <v>1189306</v>
      </c>
      <c r="B417" t="s">
        <v>2069</v>
      </c>
      <c r="C417" t="s">
        <v>274</v>
      </c>
      <c r="D417" t="s">
        <v>4</v>
      </c>
      <c r="E417" s="3" t="s">
        <v>4</v>
      </c>
      <c r="F417" t="s">
        <v>276</v>
      </c>
      <c r="G417" s="5" t="str">
        <f t="shared" si="6"/>
        <v>View Response</v>
      </c>
      <c r="H417" t="s">
        <v>3020</v>
      </c>
      <c r="I417" t="s">
        <v>3029</v>
      </c>
      <c r="J417" t="s">
        <v>3029</v>
      </c>
      <c r="L417" t="s">
        <v>2973</v>
      </c>
    </row>
    <row r="418" spans="1:13" x14ac:dyDescent="0.35">
      <c r="A418">
        <v>1189308</v>
      </c>
      <c r="B418" t="s">
        <v>2069</v>
      </c>
      <c r="C418" t="s">
        <v>274</v>
      </c>
      <c r="D418" t="s">
        <v>4</v>
      </c>
      <c r="E418" s="3" t="s">
        <v>4</v>
      </c>
      <c r="F418" t="s">
        <v>277</v>
      </c>
      <c r="G418" s="5" t="str">
        <f t="shared" si="6"/>
        <v>View Response</v>
      </c>
      <c r="H418" t="s">
        <v>3020</v>
      </c>
      <c r="I418" t="s">
        <v>3029</v>
      </c>
      <c r="J418" t="s">
        <v>3029</v>
      </c>
      <c r="L418" t="s">
        <v>2974</v>
      </c>
    </row>
    <row r="419" spans="1:13" x14ac:dyDescent="0.35">
      <c r="A419">
        <v>1189320</v>
      </c>
      <c r="B419" t="s">
        <v>2070</v>
      </c>
      <c r="C419" t="s">
        <v>4</v>
      </c>
      <c r="D419" t="s">
        <v>4</v>
      </c>
      <c r="E419" s="3" t="s">
        <v>4</v>
      </c>
      <c r="F419" t="s">
        <v>278</v>
      </c>
      <c r="G419" s="5" t="str">
        <f t="shared" si="6"/>
        <v>View Response</v>
      </c>
      <c r="H419" t="s">
        <v>3020</v>
      </c>
      <c r="I419" t="s">
        <v>3023</v>
      </c>
      <c r="J419" t="s">
        <v>3022</v>
      </c>
      <c r="M419" t="s">
        <v>2931</v>
      </c>
    </row>
    <row r="420" spans="1:13" x14ac:dyDescent="0.35">
      <c r="A420">
        <v>1189320</v>
      </c>
      <c r="B420" t="s">
        <v>2070</v>
      </c>
      <c r="C420" t="s">
        <v>4</v>
      </c>
      <c r="D420" t="s">
        <v>4</v>
      </c>
      <c r="E420" s="3" t="s">
        <v>4</v>
      </c>
      <c r="F420" t="s">
        <v>278</v>
      </c>
      <c r="G420" s="5" t="str">
        <f t="shared" si="6"/>
        <v>View Response</v>
      </c>
      <c r="H420" t="s">
        <v>3020</v>
      </c>
      <c r="I420" t="s">
        <v>3023</v>
      </c>
      <c r="J420" t="s">
        <v>3022</v>
      </c>
      <c r="M420" t="s">
        <v>2932</v>
      </c>
    </row>
    <row r="421" spans="1:13" x14ac:dyDescent="0.35">
      <c r="A421">
        <v>1189321</v>
      </c>
      <c r="B421" t="s">
        <v>2071</v>
      </c>
      <c r="C421" t="s">
        <v>4</v>
      </c>
      <c r="D421" t="s">
        <v>4</v>
      </c>
      <c r="E421" s="3" t="s">
        <v>4</v>
      </c>
      <c r="F421" t="s">
        <v>279</v>
      </c>
      <c r="G421" s="5" t="str">
        <f t="shared" si="6"/>
        <v>View Response</v>
      </c>
      <c r="H421" t="s">
        <v>3020</v>
      </c>
      <c r="I421" t="s">
        <v>3029</v>
      </c>
      <c r="J421" t="s">
        <v>3029</v>
      </c>
      <c r="M421" t="s">
        <v>2917</v>
      </c>
    </row>
    <row r="422" spans="1:13" x14ac:dyDescent="0.35">
      <c r="A422">
        <v>1189322</v>
      </c>
      <c r="B422" t="s">
        <v>2072</v>
      </c>
      <c r="C422" t="s">
        <v>4</v>
      </c>
      <c r="D422" t="s">
        <v>4</v>
      </c>
      <c r="E422" s="3" t="s">
        <v>4</v>
      </c>
      <c r="F422" t="s">
        <v>280</v>
      </c>
      <c r="G422" s="5" t="str">
        <f t="shared" si="6"/>
        <v>View Response</v>
      </c>
      <c r="H422" t="s">
        <v>3020</v>
      </c>
      <c r="I422" t="s">
        <v>3029</v>
      </c>
      <c r="J422" t="s">
        <v>3029</v>
      </c>
      <c r="M422" t="s">
        <v>2917</v>
      </c>
    </row>
    <row r="423" spans="1:13" x14ac:dyDescent="0.35">
      <c r="A423">
        <v>1189331</v>
      </c>
      <c r="B423" t="s">
        <v>2073</v>
      </c>
      <c r="C423" t="s">
        <v>4</v>
      </c>
      <c r="D423" t="s">
        <v>4</v>
      </c>
      <c r="E423" s="3" t="s">
        <v>127</v>
      </c>
      <c r="F423" t="s">
        <v>281</v>
      </c>
      <c r="G423" s="5" t="str">
        <f t="shared" si="6"/>
        <v>View Response</v>
      </c>
      <c r="H423" t="s">
        <v>3020</v>
      </c>
      <c r="I423" t="s">
        <v>3023</v>
      </c>
      <c r="J423" t="s">
        <v>3021</v>
      </c>
      <c r="K423" t="s">
        <v>2941</v>
      </c>
    </row>
    <row r="424" spans="1:13" x14ac:dyDescent="0.35">
      <c r="A424">
        <v>1189400</v>
      </c>
      <c r="B424" t="s">
        <v>2069</v>
      </c>
      <c r="C424" t="s">
        <v>274</v>
      </c>
      <c r="D424" t="s">
        <v>4</v>
      </c>
      <c r="E424" s="3" t="s">
        <v>4</v>
      </c>
      <c r="F424" t="s">
        <v>282</v>
      </c>
      <c r="G424" s="5" t="str">
        <f t="shared" si="6"/>
        <v>View Response</v>
      </c>
      <c r="H424" t="s">
        <v>3020</v>
      </c>
      <c r="I424" t="s">
        <v>3029</v>
      </c>
      <c r="J424" t="s">
        <v>3029</v>
      </c>
      <c r="L424" t="s">
        <v>2937</v>
      </c>
    </row>
    <row r="425" spans="1:13" x14ac:dyDescent="0.35">
      <c r="A425">
        <v>1189404</v>
      </c>
      <c r="B425" t="s">
        <v>2074</v>
      </c>
      <c r="C425" t="s">
        <v>4</v>
      </c>
      <c r="D425" t="s">
        <v>4</v>
      </c>
      <c r="E425" s="3" t="s">
        <v>4</v>
      </c>
      <c r="F425" t="s">
        <v>283</v>
      </c>
      <c r="G425" s="5" t="str">
        <f t="shared" si="6"/>
        <v>View Response</v>
      </c>
      <c r="H425" t="s">
        <v>3020</v>
      </c>
      <c r="I425" t="s">
        <v>3029</v>
      </c>
      <c r="J425" t="s">
        <v>3029</v>
      </c>
      <c r="M425" t="s">
        <v>2917</v>
      </c>
    </row>
    <row r="426" spans="1:13" x14ac:dyDescent="0.35">
      <c r="A426">
        <v>1189411</v>
      </c>
      <c r="B426" t="s">
        <v>2075</v>
      </c>
      <c r="C426" t="s">
        <v>4</v>
      </c>
      <c r="D426" t="s">
        <v>4</v>
      </c>
      <c r="E426" s="3" t="s">
        <v>4</v>
      </c>
      <c r="F426" t="s">
        <v>284</v>
      </c>
      <c r="G426" s="5" t="str">
        <f t="shared" si="6"/>
        <v>View Response</v>
      </c>
      <c r="H426" t="s">
        <v>3020</v>
      </c>
      <c r="I426" t="s">
        <v>3029</v>
      </c>
      <c r="J426" t="s">
        <v>3029</v>
      </c>
      <c r="M426" t="s">
        <v>2917</v>
      </c>
    </row>
    <row r="427" spans="1:13" x14ac:dyDescent="0.35">
      <c r="A427">
        <v>1189419</v>
      </c>
      <c r="B427" t="s">
        <v>2076</v>
      </c>
      <c r="D427" t="s">
        <v>4</v>
      </c>
      <c r="E427" s="3" t="s">
        <v>4</v>
      </c>
      <c r="F427" t="s">
        <v>285</v>
      </c>
      <c r="G427" s="5" t="str">
        <f t="shared" si="6"/>
        <v>View Response</v>
      </c>
      <c r="H427" t="s">
        <v>3020</v>
      </c>
      <c r="I427" t="s">
        <v>3029</v>
      </c>
      <c r="J427" t="s">
        <v>3029</v>
      </c>
      <c r="M427" t="s">
        <v>2922</v>
      </c>
    </row>
    <row r="428" spans="1:13" x14ac:dyDescent="0.35">
      <c r="A428">
        <v>1189422</v>
      </c>
      <c r="B428" t="s">
        <v>2069</v>
      </c>
      <c r="C428" t="s">
        <v>274</v>
      </c>
      <c r="D428" t="s">
        <v>4</v>
      </c>
      <c r="E428" s="3" t="s">
        <v>4</v>
      </c>
      <c r="F428" t="s">
        <v>286</v>
      </c>
      <c r="G428" s="5" t="str">
        <f t="shared" si="6"/>
        <v>View Response</v>
      </c>
      <c r="H428" t="s">
        <v>3020</v>
      </c>
      <c r="I428" t="s">
        <v>3029</v>
      </c>
      <c r="J428" t="s">
        <v>3029</v>
      </c>
      <c r="L428" t="s">
        <v>2975</v>
      </c>
    </row>
    <row r="429" spans="1:13" x14ac:dyDescent="0.35">
      <c r="A429">
        <v>1189429</v>
      </c>
      <c r="B429" t="s">
        <v>2069</v>
      </c>
      <c r="C429" t="s">
        <v>274</v>
      </c>
      <c r="D429" t="s">
        <v>4</v>
      </c>
      <c r="E429" s="3" t="s">
        <v>4</v>
      </c>
      <c r="F429" t="s">
        <v>287</v>
      </c>
      <c r="G429" s="5" t="str">
        <f t="shared" si="6"/>
        <v>View Response</v>
      </c>
      <c r="H429" t="s">
        <v>3020</v>
      </c>
      <c r="I429" t="s">
        <v>3029</v>
      </c>
      <c r="J429" t="s">
        <v>3029</v>
      </c>
      <c r="L429" t="s">
        <v>2976</v>
      </c>
    </row>
    <row r="430" spans="1:13" x14ac:dyDescent="0.35">
      <c r="A430">
        <v>1189445</v>
      </c>
      <c r="B430" t="s">
        <v>2069</v>
      </c>
      <c r="C430" t="s">
        <v>274</v>
      </c>
      <c r="D430" t="s">
        <v>4</v>
      </c>
      <c r="E430" s="3" t="s">
        <v>4</v>
      </c>
      <c r="F430" t="s">
        <v>288</v>
      </c>
      <c r="G430" s="5" t="str">
        <f t="shared" si="6"/>
        <v>View Response</v>
      </c>
      <c r="H430" t="s">
        <v>3020</v>
      </c>
      <c r="I430" t="s">
        <v>3029</v>
      </c>
      <c r="J430" t="s">
        <v>3029</v>
      </c>
      <c r="L430" t="s">
        <v>2977</v>
      </c>
    </row>
    <row r="431" spans="1:13" x14ac:dyDescent="0.35">
      <c r="A431">
        <v>1189455</v>
      </c>
      <c r="B431" t="s">
        <v>2069</v>
      </c>
      <c r="C431" t="s">
        <v>274</v>
      </c>
      <c r="D431" t="s">
        <v>4</v>
      </c>
      <c r="E431" s="3" t="s">
        <v>4</v>
      </c>
      <c r="F431" t="s">
        <v>289</v>
      </c>
      <c r="G431" s="5" t="str">
        <f t="shared" si="6"/>
        <v>View Response</v>
      </c>
      <c r="H431" t="s">
        <v>3020</v>
      </c>
      <c r="I431" t="s">
        <v>3029</v>
      </c>
      <c r="J431" t="s">
        <v>3029</v>
      </c>
      <c r="L431" t="s">
        <v>2961</v>
      </c>
    </row>
    <row r="432" spans="1:13" x14ac:dyDescent="0.35">
      <c r="A432">
        <v>1189478</v>
      </c>
      <c r="B432" t="s">
        <v>2077</v>
      </c>
      <c r="C432" t="s">
        <v>290</v>
      </c>
      <c r="D432" t="s">
        <v>4</v>
      </c>
      <c r="E432" s="3" t="s">
        <v>4</v>
      </c>
      <c r="F432" t="s">
        <v>291</v>
      </c>
      <c r="G432" s="5" t="str">
        <f t="shared" si="6"/>
        <v>View Response</v>
      </c>
      <c r="H432" t="s">
        <v>3020</v>
      </c>
      <c r="I432" t="s">
        <v>3023</v>
      </c>
      <c r="J432" t="s">
        <v>3029</v>
      </c>
      <c r="M432" t="s">
        <v>2965</v>
      </c>
    </row>
    <row r="433" spans="1:13" x14ac:dyDescent="0.35">
      <c r="A433">
        <v>1189478</v>
      </c>
      <c r="B433" t="s">
        <v>2077</v>
      </c>
      <c r="C433" t="s">
        <v>290</v>
      </c>
      <c r="D433" t="s">
        <v>4</v>
      </c>
      <c r="E433" s="3" t="s">
        <v>4</v>
      </c>
      <c r="F433" t="s">
        <v>291</v>
      </c>
      <c r="G433" s="5" t="str">
        <f t="shared" si="6"/>
        <v>View Response</v>
      </c>
      <c r="H433" t="s">
        <v>3020</v>
      </c>
      <c r="I433" t="s">
        <v>3023</v>
      </c>
      <c r="J433" t="s">
        <v>3029</v>
      </c>
      <c r="M433" t="s">
        <v>2966</v>
      </c>
    </row>
    <row r="434" spans="1:13" x14ac:dyDescent="0.35">
      <c r="A434">
        <v>1189478</v>
      </c>
      <c r="B434" t="s">
        <v>2077</v>
      </c>
      <c r="C434" t="s">
        <v>290</v>
      </c>
      <c r="D434" t="s">
        <v>4</v>
      </c>
      <c r="E434" s="3" t="s">
        <v>4</v>
      </c>
      <c r="F434" t="s">
        <v>291</v>
      </c>
      <c r="G434" s="5" t="str">
        <f t="shared" si="6"/>
        <v>View Response</v>
      </c>
      <c r="H434" t="s">
        <v>3020</v>
      </c>
      <c r="I434" t="s">
        <v>3023</v>
      </c>
      <c r="J434" t="s">
        <v>3029</v>
      </c>
      <c r="M434" t="s">
        <v>2967</v>
      </c>
    </row>
    <row r="435" spans="1:13" x14ac:dyDescent="0.35">
      <c r="A435">
        <v>1189486</v>
      </c>
      <c r="B435" t="s">
        <v>2077</v>
      </c>
      <c r="C435" t="s">
        <v>290</v>
      </c>
      <c r="D435" t="s">
        <v>4</v>
      </c>
      <c r="E435" s="3" t="s">
        <v>4</v>
      </c>
      <c r="F435" t="s">
        <v>292</v>
      </c>
      <c r="G435" s="5" t="str">
        <f t="shared" si="6"/>
        <v>View Response</v>
      </c>
      <c r="H435" t="s">
        <v>3020</v>
      </c>
      <c r="I435" t="s">
        <v>3023</v>
      </c>
      <c r="J435" t="s">
        <v>3029</v>
      </c>
      <c r="L435" t="s">
        <v>2938</v>
      </c>
    </row>
    <row r="436" spans="1:13" x14ac:dyDescent="0.35">
      <c r="A436">
        <v>1189490</v>
      </c>
      <c r="B436" t="s">
        <v>2078</v>
      </c>
      <c r="C436" t="s">
        <v>4</v>
      </c>
      <c r="D436" t="s">
        <v>4</v>
      </c>
      <c r="E436" s="3" t="s">
        <v>4</v>
      </c>
      <c r="F436" t="s">
        <v>293</v>
      </c>
      <c r="G436" s="5" t="str">
        <f t="shared" si="6"/>
        <v>View Response</v>
      </c>
      <c r="H436" t="s">
        <v>3020</v>
      </c>
      <c r="I436" t="s">
        <v>3023</v>
      </c>
      <c r="J436" t="s">
        <v>3029</v>
      </c>
      <c r="M436" t="s">
        <v>2923</v>
      </c>
    </row>
    <row r="437" spans="1:13" x14ac:dyDescent="0.35">
      <c r="A437">
        <v>1189490</v>
      </c>
      <c r="B437" t="s">
        <v>2078</v>
      </c>
      <c r="C437" t="s">
        <v>4</v>
      </c>
      <c r="D437" t="s">
        <v>4</v>
      </c>
      <c r="E437" s="3" t="s">
        <v>4</v>
      </c>
      <c r="F437" t="s">
        <v>293</v>
      </c>
      <c r="G437" s="5" t="str">
        <f t="shared" si="6"/>
        <v>View Response</v>
      </c>
      <c r="H437" t="s">
        <v>3020</v>
      </c>
      <c r="I437" t="s">
        <v>3023</v>
      </c>
      <c r="J437" t="s">
        <v>3029</v>
      </c>
      <c r="M437" t="s">
        <v>2924</v>
      </c>
    </row>
    <row r="438" spans="1:13" x14ac:dyDescent="0.35">
      <c r="A438">
        <v>1189503</v>
      </c>
      <c r="B438" t="s">
        <v>2077</v>
      </c>
      <c r="C438" t="s">
        <v>290</v>
      </c>
      <c r="D438" t="s">
        <v>4</v>
      </c>
      <c r="E438" s="3" t="s">
        <v>4</v>
      </c>
      <c r="F438" t="s">
        <v>294</v>
      </c>
      <c r="G438" s="5" t="str">
        <f t="shared" si="6"/>
        <v>View Response</v>
      </c>
      <c r="H438" t="s">
        <v>3020</v>
      </c>
      <c r="I438" t="s">
        <v>3023</v>
      </c>
      <c r="J438" t="s">
        <v>3029</v>
      </c>
      <c r="L438" t="s">
        <v>2978</v>
      </c>
    </row>
    <row r="439" spans="1:13" x14ac:dyDescent="0.35">
      <c r="A439">
        <v>1189524</v>
      </c>
      <c r="B439" t="s">
        <v>2079</v>
      </c>
      <c r="C439" t="s">
        <v>4</v>
      </c>
      <c r="D439" t="s">
        <v>4</v>
      </c>
      <c r="E439" s="3" t="s">
        <v>127</v>
      </c>
      <c r="F439" t="s">
        <v>295</v>
      </c>
      <c r="G439" s="5" t="str">
        <f t="shared" si="6"/>
        <v>View Response</v>
      </c>
      <c r="H439" t="s">
        <v>3029</v>
      </c>
      <c r="I439" t="s">
        <v>3029</v>
      </c>
      <c r="J439" t="s">
        <v>3022</v>
      </c>
      <c r="L439" t="s">
        <v>2955</v>
      </c>
    </row>
    <row r="440" spans="1:13" x14ac:dyDescent="0.35">
      <c r="A440">
        <v>1189524</v>
      </c>
      <c r="B440" t="s">
        <v>2079</v>
      </c>
      <c r="C440" t="s">
        <v>4</v>
      </c>
      <c r="D440" t="s">
        <v>4</v>
      </c>
      <c r="E440" s="3" t="s">
        <v>127</v>
      </c>
      <c r="F440" t="s">
        <v>295</v>
      </c>
      <c r="G440" s="5" t="str">
        <f t="shared" si="6"/>
        <v>View Response</v>
      </c>
      <c r="H440" t="s">
        <v>3029</v>
      </c>
      <c r="I440" t="s">
        <v>3029</v>
      </c>
      <c r="J440" t="s">
        <v>3022</v>
      </c>
      <c r="L440" t="s">
        <v>2944</v>
      </c>
    </row>
    <row r="441" spans="1:13" x14ac:dyDescent="0.35">
      <c r="A441">
        <v>1189524</v>
      </c>
      <c r="B441" t="s">
        <v>2079</v>
      </c>
      <c r="C441" t="s">
        <v>4</v>
      </c>
      <c r="D441" t="s">
        <v>4</v>
      </c>
      <c r="E441" s="3" t="s">
        <v>127</v>
      </c>
      <c r="F441" t="s">
        <v>295</v>
      </c>
      <c r="G441" s="5" t="str">
        <f t="shared" si="6"/>
        <v>View Response</v>
      </c>
      <c r="H441" t="s">
        <v>3029</v>
      </c>
      <c r="I441" t="s">
        <v>3029</v>
      </c>
      <c r="J441" t="s">
        <v>3022</v>
      </c>
      <c r="M441" t="s">
        <v>2926</v>
      </c>
    </row>
    <row r="442" spans="1:13" x14ac:dyDescent="0.35">
      <c r="A442">
        <v>1189524</v>
      </c>
      <c r="B442" t="s">
        <v>2079</v>
      </c>
      <c r="C442" t="s">
        <v>4</v>
      </c>
      <c r="D442" t="s">
        <v>4</v>
      </c>
      <c r="E442" s="3" t="s">
        <v>127</v>
      </c>
      <c r="F442" t="s">
        <v>295</v>
      </c>
      <c r="G442" s="5" t="str">
        <f t="shared" si="6"/>
        <v>View Response</v>
      </c>
      <c r="H442" t="s">
        <v>3029</v>
      </c>
      <c r="I442" t="s">
        <v>3029</v>
      </c>
      <c r="J442" t="s">
        <v>3022</v>
      </c>
      <c r="M442" t="s">
        <v>2979</v>
      </c>
    </row>
    <row r="443" spans="1:13" x14ac:dyDescent="0.35">
      <c r="A443">
        <v>1189524</v>
      </c>
      <c r="B443" t="s">
        <v>2079</v>
      </c>
      <c r="C443" t="s">
        <v>4</v>
      </c>
      <c r="D443" t="s">
        <v>4</v>
      </c>
      <c r="E443" s="3" t="s">
        <v>127</v>
      </c>
      <c r="F443" t="s">
        <v>295</v>
      </c>
      <c r="G443" s="5" t="str">
        <f t="shared" si="6"/>
        <v>View Response</v>
      </c>
      <c r="H443" t="s">
        <v>3029</v>
      </c>
      <c r="I443" t="s">
        <v>3029</v>
      </c>
      <c r="J443" t="s">
        <v>3022</v>
      </c>
      <c r="M443" t="s">
        <v>2980</v>
      </c>
    </row>
    <row r="444" spans="1:13" x14ac:dyDescent="0.35">
      <c r="A444">
        <v>1189530</v>
      </c>
      <c r="B444" t="s">
        <v>2080</v>
      </c>
      <c r="C444" t="s">
        <v>4</v>
      </c>
      <c r="D444" t="s">
        <v>4</v>
      </c>
      <c r="E444" s="3" t="s">
        <v>4</v>
      </c>
      <c r="F444" t="s">
        <v>296</v>
      </c>
      <c r="G444" s="5" t="str">
        <f t="shared" si="6"/>
        <v>View Response</v>
      </c>
      <c r="H444" t="s">
        <v>3020</v>
      </c>
      <c r="I444" t="s">
        <v>3029</v>
      </c>
      <c r="J444" t="s">
        <v>3021</v>
      </c>
      <c r="M444" t="s">
        <v>2917</v>
      </c>
    </row>
    <row r="445" spans="1:13" x14ac:dyDescent="0.35">
      <c r="A445">
        <v>1189532</v>
      </c>
      <c r="B445" t="s">
        <v>2081</v>
      </c>
      <c r="C445" t="s">
        <v>4</v>
      </c>
      <c r="D445" t="s">
        <v>4</v>
      </c>
      <c r="E445" s="3" t="s">
        <v>4</v>
      </c>
      <c r="F445" t="s">
        <v>297</v>
      </c>
      <c r="G445" s="5" t="str">
        <f t="shared" si="6"/>
        <v>View Response</v>
      </c>
      <c r="H445" t="s">
        <v>3020</v>
      </c>
      <c r="I445" t="s">
        <v>3023</v>
      </c>
      <c r="J445" t="s">
        <v>3029</v>
      </c>
      <c r="M445" t="s">
        <v>2923</v>
      </c>
    </row>
    <row r="446" spans="1:13" x14ac:dyDescent="0.35">
      <c r="A446">
        <v>1189532</v>
      </c>
      <c r="B446" t="s">
        <v>2081</v>
      </c>
      <c r="C446" t="s">
        <v>4</v>
      </c>
      <c r="D446" t="s">
        <v>4</v>
      </c>
      <c r="E446" s="3" t="s">
        <v>4</v>
      </c>
      <c r="F446" t="s">
        <v>297</v>
      </c>
      <c r="G446" s="5" t="str">
        <f t="shared" si="6"/>
        <v>View Response</v>
      </c>
      <c r="H446" t="s">
        <v>3020</v>
      </c>
      <c r="I446" t="s">
        <v>3023</v>
      </c>
      <c r="J446" t="s">
        <v>3029</v>
      </c>
      <c r="M446" t="s">
        <v>2924</v>
      </c>
    </row>
    <row r="447" spans="1:13" x14ac:dyDescent="0.35">
      <c r="A447">
        <v>1189541</v>
      </c>
      <c r="B447" t="s">
        <v>2082</v>
      </c>
      <c r="C447" t="s">
        <v>4</v>
      </c>
      <c r="D447" t="s">
        <v>4</v>
      </c>
      <c r="E447" s="3" t="s">
        <v>4</v>
      </c>
      <c r="F447" t="s">
        <v>298</v>
      </c>
      <c r="G447" s="5" t="str">
        <f t="shared" si="6"/>
        <v>View Response</v>
      </c>
      <c r="H447" t="s">
        <v>3029</v>
      </c>
      <c r="I447" t="s">
        <v>3023</v>
      </c>
      <c r="J447" t="s">
        <v>3029</v>
      </c>
      <c r="M447" t="s">
        <v>2917</v>
      </c>
    </row>
    <row r="448" spans="1:13" x14ac:dyDescent="0.35">
      <c r="A448">
        <v>1189542</v>
      </c>
      <c r="B448" t="s">
        <v>2083</v>
      </c>
      <c r="C448" t="s">
        <v>4</v>
      </c>
      <c r="D448" t="s">
        <v>4</v>
      </c>
      <c r="E448" s="3" t="s">
        <v>127</v>
      </c>
      <c r="F448" t="s">
        <v>299</v>
      </c>
      <c r="G448" s="5" t="str">
        <f t="shared" si="6"/>
        <v>View Response</v>
      </c>
      <c r="H448" t="s">
        <v>3020</v>
      </c>
      <c r="I448" t="s">
        <v>3023</v>
      </c>
      <c r="J448" t="s">
        <v>3029</v>
      </c>
      <c r="M448" t="s">
        <v>2917</v>
      </c>
    </row>
    <row r="449" spans="1:14" x14ac:dyDescent="0.35">
      <c r="A449">
        <v>1189544</v>
      </c>
      <c r="B449" t="s">
        <v>2084</v>
      </c>
      <c r="C449" t="s">
        <v>300</v>
      </c>
      <c r="D449" t="s">
        <v>4</v>
      </c>
      <c r="E449" s="3" t="s">
        <v>4</v>
      </c>
      <c r="F449" t="s">
        <v>301</v>
      </c>
      <c r="G449" s="5" t="str">
        <f t="shared" si="6"/>
        <v>View Response</v>
      </c>
      <c r="H449" t="s">
        <v>3020</v>
      </c>
      <c r="I449" t="s">
        <v>3029</v>
      </c>
      <c r="J449" t="s">
        <v>3029</v>
      </c>
      <c r="M449" t="s">
        <v>2917</v>
      </c>
    </row>
    <row r="450" spans="1:14" x14ac:dyDescent="0.35">
      <c r="A450">
        <v>1189549</v>
      </c>
      <c r="B450" t="s">
        <v>2085</v>
      </c>
      <c r="C450" t="s">
        <v>302</v>
      </c>
      <c r="D450" t="s">
        <v>4</v>
      </c>
      <c r="E450" s="3" t="s">
        <v>127</v>
      </c>
      <c r="F450" t="s">
        <v>303</v>
      </c>
      <c r="G450" s="5" t="str">
        <f t="shared" si="6"/>
        <v>View Response</v>
      </c>
      <c r="H450" t="s">
        <v>3020</v>
      </c>
      <c r="I450" t="s">
        <v>3029</v>
      </c>
      <c r="J450" t="s">
        <v>3021</v>
      </c>
      <c r="M450" t="s">
        <v>2922</v>
      </c>
    </row>
    <row r="451" spans="1:14" x14ac:dyDescent="0.35">
      <c r="A451">
        <v>1189552</v>
      </c>
      <c r="B451" t="s">
        <v>2086</v>
      </c>
      <c r="C451" t="s">
        <v>4</v>
      </c>
      <c r="D451" t="s">
        <v>304</v>
      </c>
      <c r="E451" s="3" t="s">
        <v>4</v>
      </c>
      <c r="F451" t="s">
        <v>305</v>
      </c>
      <c r="G451" s="5" t="str">
        <f t="shared" ref="G451:G514" si="7">HYPERLINK(F451,"View Response")</f>
        <v>View Response</v>
      </c>
      <c r="H451" t="s">
        <v>3020</v>
      </c>
      <c r="I451" t="s">
        <v>3023</v>
      </c>
      <c r="J451" t="s">
        <v>3021</v>
      </c>
      <c r="L451" t="s">
        <v>2943</v>
      </c>
    </row>
    <row r="452" spans="1:14" x14ac:dyDescent="0.35">
      <c r="A452">
        <v>1189557</v>
      </c>
      <c r="B452" t="s">
        <v>2086</v>
      </c>
      <c r="C452" t="s">
        <v>4</v>
      </c>
      <c r="D452" t="s">
        <v>304</v>
      </c>
      <c r="E452" s="3" t="s">
        <v>4</v>
      </c>
      <c r="F452" t="s">
        <v>306</v>
      </c>
      <c r="G452" s="5" t="str">
        <f t="shared" si="7"/>
        <v>View Response</v>
      </c>
      <c r="H452" t="s">
        <v>3020</v>
      </c>
      <c r="I452" t="s">
        <v>3023</v>
      </c>
      <c r="J452" t="s">
        <v>3021</v>
      </c>
      <c r="L452" t="s">
        <v>2937</v>
      </c>
    </row>
    <row r="453" spans="1:14" x14ac:dyDescent="0.35">
      <c r="A453">
        <v>1189559</v>
      </c>
      <c r="B453" t="s">
        <v>2086</v>
      </c>
      <c r="C453" t="s">
        <v>4</v>
      </c>
      <c r="D453" t="s">
        <v>304</v>
      </c>
      <c r="E453" s="3" t="s">
        <v>4</v>
      </c>
      <c r="F453" t="s">
        <v>307</v>
      </c>
      <c r="G453" s="5" t="str">
        <f t="shared" si="7"/>
        <v>View Response</v>
      </c>
      <c r="H453" t="s">
        <v>3020</v>
      </c>
      <c r="I453" t="s">
        <v>3023</v>
      </c>
      <c r="J453" t="s">
        <v>3021</v>
      </c>
      <c r="L453" t="s">
        <v>2961</v>
      </c>
    </row>
    <row r="454" spans="1:14" x14ac:dyDescent="0.35">
      <c r="A454">
        <v>1189561</v>
      </c>
      <c r="B454" t="s">
        <v>2086</v>
      </c>
      <c r="C454" t="s">
        <v>4</v>
      </c>
      <c r="D454" t="s">
        <v>304</v>
      </c>
      <c r="E454" s="3" t="s">
        <v>4</v>
      </c>
      <c r="F454" t="s">
        <v>308</v>
      </c>
      <c r="G454" s="5" t="str">
        <f t="shared" si="7"/>
        <v>View Response</v>
      </c>
      <c r="H454" t="s">
        <v>3020</v>
      </c>
      <c r="I454" t="s">
        <v>3023</v>
      </c>
      <c r="J454" t="s">
        <v>3021</v>
      </c>
      <c r="M454" t="s">
        <v>2913</v>
      </c>
    </row>
    <row r="455" spans="1:14" x14ac:dyDescent="0.35">
      <c r="A455">
        <v>1189561</v>
      </c>
      <c r="B455" t="s">
        <v>2086</v>
      </c>
      <c r="C455" t="s">
        <v>4</v>
      </c>
      <c r="D455" t="s">
        <v>304</v>
      </c>
      <c r="E455" s="3" t="s">
        <v>4</v>
      </c>
      <c r="F455" t="s">
        <v>308</v>
      </c>
      <c r="G455" s="5" t="str">
        <f t="shared" si="7"/>
        <v>View Response</v>
      </c>
      <c r="H455" t="s">
        <v>3020</v>
      </c>
      <c r="I455" t="s">
        <v>3023</v>
      </c>
      <c r="J455" t="s">
        <v>3021</v>
      </c>
      <c r="M455" t="s">
        <v>2914</v>
      </c>
    </row>
    <row r="456" spans="1:14" x14ac:dyDescent="0.35">
      <c r="A456">
        <v>1189564</v>
      </c>
      <c r="B456" t="s">
        <v>2087</v>
      </c>
      <c r="C456" t="s">
        <v>4</v>
      </c>
      <c r="D456" t="s">
        <v>4</v>
      </c>
      <c r="E456" s="3" t="s">
        <v>4</v>
      </c>
      <c r="F456" t="s">
        <v>309</v>
      </c>
      <c r="G456" s="5" t="str">
        <f t="shared" si="7"/>
        <v>View Response</v>
      </c>
      <c r="H456" t="s">
        <v>3020</v>
      </c>
      <c r="I456" t="s">
        <v>3023</v>
      </c>
      <c r="J456" t="s">
        <v>3029</v>
      </c>
      <c r="N456" t="s">
        <v>232</v>
      </c>
    </row>
    <row r="457" spans="1:14" x14ac:dyDescent="0.35">
      <c r="A457">
        <v>1189564</v>
      </c>
      <c r="B457" t="s">
        <v>2087</v>
      </c>
      <c r="C457" t="s">
        <v>4</v>
      </c>
      <c r="D457" t="s">
        <v>4</v>
      </c>
      <c r="E457" s="3" t="s">
        <v>4</v>
      </c>
      <c r="F457" t="s">
        <v>309</v>
      </c>
      <c r="G457" s="5" t="str">
        <f t="shared" si="7"/>
        <v>View Response</v>
      </c>
      <c r="H457" t="s">
        <v>3020</v>
      </c>
      <c r="I457" t="s">
        <v>3023</v>
      </c>
      <c r="J457" t="s">
        <v>3029</v>
      </c>
      <c r="M457" t="s">
        <v>2923</v>
      </c>
    </row>
    <row r="458" spans="1:14" x14ac:dyDescent="0.35">
      <c r="A458">
        <v>1189564</v>
      </c>
      <c r="B458" t="s">
        <v>2087</v>
      </c>
      <c r="C458" t="s">
        <v>4</v>
      </c>
      <c r="D458" t="s">
        <v>4</v>
      </c>
      <c r="E458" s="3" t="s">
        <v>4</v>
      </c>
      <c r="F458" t="s">
        <v>309</v>
      </c>
      <c r="G458" s="5" t="str">
        <f t="shared" si="7"/>
        <v>View Response</v>
      </c>
      <c r="H458" t="s">
        <v>3020</v>
      </c>
      <c r="I458" t="s">
        <v>3023</v>
      </c>
      <c r="J458" t="s">
        <v>3029</v>
      </c>
      <c r="M458" t="s">
        <v>2924</v>
      </c>
    </row>
    <row r="459" spans="1:14" x14ac:dyDescent="0.35">
      <c r="A459">
        <v>1189571</v>
      </c>
      <c r="B459" t="s">
        <v>2088</v>
      </c>
      <c r="C459" t="s">
        <v>4</v>
      </c>
      <c r="D459" t="s">
        <v>4</v>
      </c>
      <c r="E459" s="3" t="s">
        <v>4</v>
      </c>
      <c r="F459" t="s">
        <v>310</v>
      </c>
      <c r="G459" s="5" t="str">
        <f t="shared" si="7"/>
        <v>View Response</v>
      </c>
      <c r="H459" t="s">
        <v>3020</v>
      </c>
      <c r="I459" t="s">
        <v>3023</v>
      </c>
      <c r="J459" t="s">
        <v>3029</v>
      </c>
      <c r="M459" t="s">
        <v>2931</v>
      </c>
    </row>
    <row r="460" spans="1:14" x14ac:dyDescent="0.35">
      <c r="A460">
        <v>1189571</v>
      </c>
      <c r="B460" t="s">
        <v>2088</v>
      </c>
      <c r="C460" t="s">
        <v>4</v>
      </c>
      <c r="D460" t="s">
        <v>4</v>
      </c>
      <c r="E460" s="3" t="s">
        <v>4</v>
      </c>
      <c r="F460" t="s">
        <v>310</v>
      </c>
      <c r="G460" s="5" t="str">
        <f t="shared" si="7"/>
        <v>View Response</v>
      </c>
      <c r="H460" t="s">
        <v>3020</v>
      </c>
      <c r="I460" t="s">
        <v>3023</v>
      </c>
      <c r="J460" t="s">
        <v>3029</v>
      </c>
      <c r="M460" t="s">
        <v>2932</v>
      </c>
    </row>
    <row r="461" spans="1:14" x14ac:dyDescent="0.35">
      <c r="A461">
        <v>1189605</v>
      </c>
      <c r="B461" t="s">
        <v>2089</v>
      </c>
      <c r="C461" t="s">
        <v>4</v>
      </c>
      <c r="D461" t="s">
        <v>4</v>
      </c>
      <c r="E461" s="3" t="s">
        <v>4</v>
      </c>
      <c r="F461" t="s">
        <v>311</v>
      </c>
      <c r="G461" s="5" t="str">
        <f t="shared" si="7"/>
        <v>View Response</v>
      </c>
      <c r="H461" t="s">
        <v>3020</v>
      </c>
      <c r="I461" t="s">
        <v>3024</v>
      </c>
      <c r="J461" t="s">
        <v>3021</v>
      </c>
      <c r="N461" t="s">
        <v>232</v>
      </c>
    </row>
    <row r="462" spans="1:14" x14ac:dyDescent="0.35">
      <c r="A462">
        <v>1189605</v>
      </c>
      <c r="B462" t="s">
        <v>2089</v>
      </c>
      <c r="C462" t="s">
        <v>4</v>
      </c>
      <c r="D462" t="s">
        <v>4</v>
      </c>
      <c r="E462" s="3" t="s">
        <v>4</v>
      </c>
      <c r="F462" t="s">
        <v>311</v>
      </c>
      <c r="G462" s="5" t="str">
        <f t="shared" si="7"/>
        <v>View Response</v>
      </c>
      <c r="H462" t="s">
        <v>3020</v>
      </c>
      <c r="I462" t="s">
        <v>3024</v>
      </c>
      <c r="J462" t="s">
        <v>3021</v>
      </c>
      <c r="M462" t="s">
        <v>2923</v>
      </c>
    </row>
    <row r="463" spans="1:14" x14ac:dyDescent="0.35">
      <c r="A463">
        <v>1189605</v>
      </c>
      <c r="B463" t="s">
        <v>2089</v>
      </c>
      <c r="C463" t="s">
        <v>4</v>
      </c>
      <c r="D463" t="s">
        <v>4</v>
      </c>
      <c r="E463" s="3" t="s">
        <v>4</v>
      </c>
      <c r="F463" t="s">
        <v>311</v>
      </c>
      <c r="G463" s="5" t="str">
        <f t="shared" si="7"/>
        <v>View Response</v>
      </c>
      <c r="H463" t="s">
        <v>3020</v>
      </c>
      <c r="I463" t="s">
        <v>3024</v>
      </c>
      <c r="J463" t="s">
        <v>3021</v>
      </c>
      <c r="M463" t="s">
        <v>2924</v>
      </c>
    </row>
    <row r="464" spans="1:14" x14ac:dyDescent="0.35">
      <c r="A464">
        <v>1189605</v>
      </c>
      <c r="B464" t="s">
        <v>2089</v>
      </c>
      <c r="C464" t="s">
        <v>4</v>
      </c>
      <c r="D464" t="s">
        <v>4</v>
      </c>
      <c r="E464" s="3" t="s">
        <v>4</v>
      </c>
      <c r="F464" t="s">
        <v>311</v>
      </c>
      <c r="G464" s="5" t="str">
        <f t="shared" si="7"/>
        <v>View Response</v>
      </c>
      <c r="H464" t="s">
        <v>3020</v>
      </c>
      <c r="I464" t="s">
        <v>3024</v>
      </c>
      <c r="J464" t="s">
        <v>3021</v>
      </c>
      <c r="M464" t="s">
        <v>2950</v>
      </c>
    </row>
    <row r="465" spans="1:14" x14ac:dyDescent="0.35">
      <c r="A465">
        <v>1189607</v>
      </c>
      <c r="B465" t="s">
        <v>312</v>
      </c>
      <c r="D465" t="s">
        <v>4</v>
      </c>
      <c r="E465" s="3" t="s">
        <v>127</v>
      </c>
      <c r="F465" t="s">
        <v>313</v>
      </c>
      <c r="G465" s="5" t="str">
        <f t="shared" si="7"/>
        <v>View Response</v>
      </c>
      <c r="H465" t="s">
        <v>3020</v>
      </c>
      <c r="I465" t="s">
        <v>3024</v>
      </c>
      <c r="J465" t="s">
        <v>3022</v>
      </c>
      <c r="L465" t="s">
        <v>2937</v>
      </c>
    </row>
    <row r="466" spans="1:14" x14ac:dyDescent="0.35">
      <c r="A466">
        <v>1189610</v>
      </c>
      <c r="B466" t="s">
        <v>2090</v>
      </c>
      <c r="C466" t="s">
        <v>4</v>
      </c>
      <c r="D466" t="s">
        <v>4</v>
      </c>
      <c r="E466" s="3" t="s">
        <v>4</v>
      </c>
      <c r="F466" t="s">
        <v>314</v>
      </c>
      <c r="G466" s="5" t="str">
        <f t="shared" si="7"/>
        <v>View Response</v>
      </c>
      <c r="H466" t="s">
        <v>3020</v>
      </c>
      <c r="I466" t="s">
        <v>3023</v>
      </c>
      <c r="J466" t="s">
        <v>3029</v>
      </c>
      <c r="M466" t="s">
        <v>2931</v>
      </c>
    </row>
    <row r="467" spans="1:14" x14ac:dyDescent="0.35">
      <c r="A467">
        <v>1189610</v>
      </c>
      <c r="B467" t="s">
        <v>2090</v>
      </c>
      <c r="C467" t="s">
        <v>4</v>
      </c>
      <c r="D467" t="s">
        <v>4</v>
      </c>
      <c r="E467" s="3" t="s">
        <v>4</v>
      </c>
      <c r="F467" t="s">
        <v>314</v>
      </c>
      <c r="G467" s="5" t="str">
        <f t="shared" si="7"/>
        <v>View Response</v>
      </c>
      <c r="H467" t="s">
        <v>3020</v>
      </c>
      <c r="I467" t="s">
        <v>3023</v>
      </c>
      <c r="J467" t="s">
        <v>3029</v>
      </c>
      <c r="M467" t="s">
        <v>2932</v>
      </c>
    </row>
    <row r="468" spans="1:14" x14ac:dyDescent="0.35">
      <c r="A468">
        <v>1189645</v>
      </c>
      <c r="B468" t="s">
        <v>2069</v>
      </c>
      <c r="C468" t="s">
        <v>274</v>
      </c>
      <c r="D468" t="s">
        <v>4</v>
      </c>
      <c r="E468" s="3" t="s">
        <v>4</v>
      </c>
      <c r="F468" t="s">
        <v>315</v>
      </c>
      <c r="G468" s="5" t="str">
        <f t="shared" si="7"/>
        <v>View Response</v>
      </c>
      <c r="H468" t="s">
        <v>3020</v>
      </c>
      <c r="I468" t="s">
        <v>3029</v>
      </c>
      <c r="J468" t="s">
        <v>3029</v>
      </c>
      <c r="L468" t="s">
        <v>2955</v>
      </c>
    </row>
    <row r="469" spans="1:14" x14ac:dyDescent="0.35">
      <c r="A469">
        <v>1189647</v>
      </c>
      <c r="B469" t="s">
        <v>2069</v>
      </c>
      <c r="C469" t="s">
        <v>274</v>
      </c>
      <c r="D469" t="s">
        <v>4</v>
      </c>
      <c r="E469" s="3" t="s">
        <v>4</v>
      </c>
      <c r="F469" t="s">
        <v>316</v>
      </c>
      <c r="G469" s="5" t="str">
        <f t="shared" si="7"/>
        <v>View Response</v>
      </c>
      <c r="H469" t="s">
        <v>3020</v>
      </c>
      <c r="I469" t="s">
        <v>3029</v>
      </c>
      <c r="J469" t="s">
        <v>3029</v>
      </c>
      <c r="L469" t="s">
        <v>2955</v>
      </c>
    </row>
    <row r="470" spans="1:14" x14ac:dyDescent="0.35">
      <c r="A470">
        <v>1189653</v>
      </c>
      <c r="B470" t="s">
        <v>2069</v>
      </c>
      <c r="C470" t="s">
        <v>274</v>
      </c>
      <c r="D470" t="s">
        <v>4</v>
      </c>
      <c r="E470" s="3" t="s">
        <v>4</v>
      </c>
      <c r="F470" t="s">
        <v>317</v>
      </c>
      <c r="G470" s="5" t="str">
        <f t="shared" si="7"/>
        <v>View Response</v>
      </c>
      <c r="H470" t="s">
        <v>3020</v>
      </c>
      <c r="I470" t="s">
        <v>3029</v>
      </c>
      <c r="J470" t="s">
        <v>3029</v>
      </c>
      <c r="L470" t="s">
        <v>2942</v>
      </c>
    </row>
    <row r="471" spans="1:14" x14ac:dyDescent="0.35">
      <c r="A471">
        <v>1189658</v>
      </c>
      <c r="B471" t="s">
        <v>2091</v>
      </c>
      <c r="C471" t="s">
        <v>4</v>
      </c>
      <c r="D471" t="s">
        <v>4</v>
      </c>
      <c r="E471" s="3" t="s">
        <v>4</v>
      </c>
      <c r="F471" t="s">
        <v>318</v>
      </c>
      <c r="G471" s="5" t="str">
        <f t="shared" si="7"/>
        <v>View Response</v>
      </c>
      <c r="H471" t="s">
        <v>3020</v>
      </c>
      <c r="I471" t="s">
        <v>3029</v>
      </c>
      <c r="J471" t="s">
        <v>3029</v>
      </c>
      <c r="L471" t="s">
        <v>2943</v>
      </c>
    </row>
    <row r="472" spans="1:14" x14ac:dyDescent="0.35">
      <c r="A472">
        <v>1189658</v>
      </c>
      <c r="B472" t="s">
        <v>2091</v>
      </c>
      <c r="C472" t="s">
        <v>4</v>
      </c>
      <c r="D472" t="s">
        <v>4</v>
      </c>
      <c r="E472" s="3" t="s">
        <v>4</v>
      </c>
      <c r="F472" t="s">
        <v>318</v>
      </c>
      <c r="G472" s="5" t="str">
        <f t="shared" si="7"/>
        <v>View Response</v>
      </c>
      <c r="H472" t="s">
        <v>3020</v>
      </c>
      <c r="I472" t="s">
        <v>3029</v>
      </c>
      <c r="J472" t="s">
        <v>3029</v>
      </c>
      <c r="M472" t="s">
        <v>2916</v>
      </c>
    </row>
    <row r="473" spans="1:14" x14ac:dyDescent="0.35">
      <c r="A473">
        <v>1189659</v>
      </c>
      <c r="B473" t="s">
        <v>2091</v>
      </c>
      <c r="C473" t="s">
        <v>4</v>
      </c>
      <c r="D473" t="s">
        <v>4</v>
      </c>
      <c r="E473" s="3" t="s">
        <v>4</v>
      </c>
      <c r="F473" t="s">
        <v>319</v>
      </c>
      <c r="G473" s="5" t="str">
        <f t="shared" si="7"/>
        <v>View Response</v>
      </c>
      <c r="H473" t="s">
        <v>3020</v>
      </c>
      <c r="I473" t="s">
        <v>3023</v>
      </c>
      <c r="J473" t="s">
        <v>3029</v>
      </c>
      <c r="L473" t="s">
        <v>2937</v>
      </c>
    </row>
    <row r="474" spans="1:14" x14ac:dyDescent="0.35">
      <c r="A474">
        <v>1189660</v>
      </c>
      <c r="B474" t="s">
        <v>2091</v>
      </c>
      <c r="C474" t="s">
        <v>4</v>
      </c>
      <c r="D474" t="s">
        <v>4</v>
      </c>
      <c r="E474" s="3" t="s">
        <v>4</v>
      </c>
      <c r="F474" t="s">
        <v>320</v>
      </c>
      <c r="G474" s="5" t="str">
        <f t="shared" si="7"/>
        <v>View Response</v>
      </c>
      <c r="H474" t="s">
        <v>3020</v>
      </c>
      <c r="I474" t="s">
        <v>3029</v>
      </c>
      <c r="J474" t="s">
        <v>3029</v>
      </c>
      <c r="M474" t="s">
        <v>2916</v>
      </c>
    </row>
    <row r="475" spans="1:14" x14ac:dyDescent="0.35">
      <c r="A475">
        <v>1189662</v>
      </c>
      <c r="B475" t="s">
        <v>2091</v>
      </c>
      <c r="C475" t="s">
        <v>4</v>
      </c>
      <c r="D475" t="s">
        <v>4</v>
      </c>
      <c r="E475" s="3" t="s">
        <v>4</v>
      </c>
      <c r="F475" t="s">
        <v>321</v>
      </c>
      <c r="G475" s="5" t="str">
        <f t="shared" si="7"/>
        <v>View Response</v>
      </c>
      <c r="H475" t="s">
        <v>3020</v>
      </c>
      <c r="I475" t="s">
        <v>3029</v>
      </c>
      <c r="J475" t="s">
        <v>3029</v>
      </c>
      <c r="L475" t="s">
        <v>2930</v>
      </c>
    </row>
    <row r="476" spans="1:14" x14ac:dyDescent="0.35">
      <c r="A476">
        <v>1189662</v>
      </c>
      <c r="B476" t="s">
        <v>2091</v>
      </c>
      <c r="C476" t="s">
        <v>4</v>
      </c>
      <c r="D476" t="s">
        <v>4</v>
      </c>
      <c r="E476" s="3" t="s">
        <v>4</v>
      </c>
      <c r="F476" t="s">
        <v>321</v>
      </c>
      <c r="G476" s="5" t="str">
        <f t="shared" si="7"/>
        <v>View Response</v>
      </c>
      <c r="H476" t="s">
        <v>3020</v>
      </c>
      <c r="I476" t="s">
        <v>3029</v>
      </c>
      <c r="J476" t="s">
        <v>3029</v>
      </c>
      <c r="M476" t="s">
        <v>2916</v>
      </c>
    </row>
    <row r="477" spans="1:14" x14ac:dyDescent="0.35">
      <c r="A477">
        <v>1189663</v>
      </c>
      <c r="B477" t="s">
        <v>2091</v>
      </c>
      <c r="C477" t="s">
        <v>4</v>
      </c>
      <c r="D477" t="s">
        <v>4</v>
      </c>
      <c r="E477" s="3" t="s">
        <v>4</v>
      </c>
      <c r="F477" t="s">
        <v>322</v>
      </c>
      <c r="G477" s="5" t="str">
        <f t="shared" si="7"/>
        <v>View Response</v>
      </c>
      <c r="H477" t="s">
        <v>3020</v>
      </c>
      <c r="I477" t="s">
        <v>3029</v>
      </c>
      <c r="J477" t="s">
        <v>3029</v>
      </c>
      <c r="L477" t="s">
        <v>2942</v>
      </c>
    </row>
    <row r="478" spans="1:14" x14ac:dyDescent="0.35">
      <c r="A478">
        <v>1189695</v>
      </c>
      <c r="B478" t="s">
        <v>2092</v>
      </c>
      <c r="C478" t="s">
        <v>4</v>
      </c>
      <c r="D478" t="s">
        <v>4</v>
      </c>
      <c r="E478" s="3" t="s">
        <v>4</v>
      </c>
      <c r="F478" t="s">
        <v>323</v>
      </c>
      <c r="G478" s="5" t="str">
        <f t="shared" si="7"/>
        <v>View Response</v>
      </c>
      <c r="H478" t="s">
        <v>3020</v>
      </c>
      <c r="I478" t="s">
        <v>3023</v>
      </c>
      <c r="J478" t="s">
        <v>3029</v>
      </c>
      <c r="N478" t="s">
        <v>232</v>
      </c>
    </row>
    <row r="479" spans="1:14" x14ac:dyDescent="0.35">
      <c r="A479">
        <v>1189695</v>
      </c>
      <c r="B479" t="s">
        <v>2092</v>
      </c>
      <c r="C479" t="s">
        <v>4</v>
      </c>
      <c r="D479" t="s">
        <v>4</v>
      </c>
      <c r="E479" s="3" t="s">
        <v>4</v>
      </c>
      <c r="F479" t="s">
        <v>323</v>
      </c>
      <c r="G479" s="5" t="str">
        <f t="shared" si="7"/>
        <v>View Response</v>
      </c>
      <c r="H479" t="s">
        <v>3020</v>
      </c>
      <c r="I479" t="s">
        <v>3023</v>
      </c>
      <c r="J479" t="s">
        <v>3029</v>
      </c>
      <c r="M479" t="s">
        <v>2935</v>
      </c>
    </row>
    <row r="480" spans="1:14" x14ac:dyDescent="0.35">
      <c r="A480">
        <v>1189695</v>
      </c>
      <c r="B480" t="s">
        <v>2092</v>
      </c>
      <c r="C480" t="s">
        <v>4</v>
      </c>
      <c r="D480" t="s">
        <v>4</v>
      </c>
      <c r="E480" s="3" t="s">
        <v>4</v>
      </c>
      <c r="F480" t="s">
        <v>323</v>
      </c>
      <c r="G480" s="5" t="str">
        <f t="shared" si="7"/>
        <v>View Response</v>
      </c>
      <c r="H480" t="s">
        <v>3020</v>
      </c>
      <c r="I480" t="s">
        <v>3023</v>
      </c>
      <c r="J480" t="s">
        <v>3029</v>
      </c>
      <c r="M480" t="s">
        <v>2936</v>
      </c>
    </row>
    <row r="481" spans="1:13" x14ac:dyDescent="0.35">
      <c r="A481">
        <v>1189724</v>
      </c>
      <c r="B481" t="s">
        <v>2093</v>
      </c>
      <c r="C481" t="s">
        <v>4</v>
      </c>
      <c r="D481" t="s">
        <v>4</v>
      </c>
      <c r="E481" s="3" t="s">
        <v>4</v>
      </c>
      <c r="F481" t="s">
        <v>324</v>
      </c>
      <c r="G481" s="5" t="str">
        <f t="shared" si="7"/>
        <v>View Response</v>
      </c>
      <c r="H481" t="s">
        <v>3020</v>
      </c>
      <c r="I481" t="s">
        <v>3023</v>
      </c>
      <c r="J481" t="s">
        <v>3029</v>
      </c>
      <c r="M481" t="s">
        <v>2931</v>
      </c>
    </row>
    <row r="482" spans="1:13" x14ac:dyDescent="0.35">
      <c r="A482">
        <v>1189724</v>
      </c>
      <c r="B482" t="s">
        <v>2093</v>
      </c>
      <c r="C482" t="s">
        <v>4</v>
      </c>
      <c r="D482" t="s">
        <v>4</v>
      </c>
      <c r="E482" s="3" t="s">
        <v>4</v>
      </c>
      <c r="F482" t="s">
        <v>324</v>
      </c>
      <c r="G482" s="5" t="str">
        <f t="shared" si="7"/>
        <v>View Response</v>
      </c>
      <c r="H482" t="s">
        <v>3020</v>
      </c>
      <c r="I482" t="s">
        <v>3023</v>
      </c>
      <c r="J482" t="s">
        <v>3029</v>
      </c>
      <c r="M482" t="s">
        <v>2932</v>
      </c>
    </row>
    <row r="483" spans="1:13" x14ac:dyDescent="0.35">
      <c r="A483">
        <v>1189727</v>
      </c>
      <c r="B483" t="s">
        <v>2094</v>
      </c>
      <c r="D483" t="s">
        <v>4</v>
      </c>
      <c r="E483" s="3" t="s">
        <v>127</v>
      </c>
      <c r="F483" t="s">
        <v>325</v>
      </c>
      <c r="G483" s="5" t="str">
        <f t="shared" si="7"/>
        <v>View Response</v>
      </c>
      <c r="H483" t="s">
        <v>3020</v>
      </c>
      <c r="I483" t="s">
        <v>3023</v>
      </c>
      <c r="J483" t="s">
        <v>3029</v>
      </c>
      <c r="M483" t="s">
        <v>2935</v>
      </c>
    </row>
    <row r="484" spans="1:13" x14ac:dyDescent="0.35">
      <c r="A484">
        <v>1189727</v>
      </c>
      <c r="B484" t="s">
        <v>2094</v>
      </c>
      <c r="D484" t="s">
        <v>4</v>
      </c>
      <c r="E484" s="3" t="s">
        <v>127</v>
      </c>
      <c r="F484" t="s">
        <v>325</v>
      </c>
      <c r="G484" s="5" t="str">
        <f t="shared" si="7"/>
        <v>View Response</v>
      </c>
      <c r="H484" t="s">
        <v>3020</v>
      </c>
      <c r="I484" t="s">
        <v>3023</v>
      </c>
      <c r="J484" t="s">
        <v>3029</v>
      </c>
      <c r="M484" t="s">
        <v>2936</v>
      </c>
    </row>
    <row r="485" spans="1:13" x14ac:dyDescent="0.35">
      <c r="A485">
        <v>1189740</v>
      </c>
      <c r="B485" t="s">
        <v>2095</v>
      </c>
      <c r="D485" t="s">
        <v>4</v>
      </c>
      <c r="E485" s="3" t="s">
        <v>4</v>
      </c>
      <c r="F485" t="s">
        <v>326</v>
      </c>
      <c r="G485" s="5" t="str">
        <f t="shared" si="7"/>
        <v>View Response</v>
      </c>
      <c r="H485" t="s">
        <v>3020</v>
      </c>
      <c r="I485" t="s">
        <v>3029</v>
      </c>
      <c r="J485" t="s">
        <v>3029</v>
      </c>
      <c r="M485" t="s">
        <v>2917</v>
      </c>
    </row>
    <row r="486" spans="1:13" x14ac:dyDescent="0.35">
      <c r="A486">
        <v>1189749</v>
      </c>
      <c r="B486" t="s">
        <v>2096</v>
      </c>
      <c r="C486" t="s">
        <v>4</v>
      </c>
      <c r="D486" t="s">
        <v>4</v>
      </c>
      <c r="E486" s="3" t="s">
        <v>4</v>
      </c>
      <c r="F486" t="s">
        <v>327</v>
      </c>
      <c r="G486" s="5" t="str">
        <f t="shared" si="7"/>
        <v>View Response</v>
      </c>
      <c r="H486" t="s">
        <v>3020</v>
      </c>
      <c r="I486" t="s">
        <v>3023</v>
      </c>
      <c r="J486" t="s">
        <v>3021</v>
      </c>
      <c r="M486" t="s">
        <v>2923</v>
      </c>
    </row>
    <row r="487" spans="1:13" x14ac:dyDescent="0.35">
      <c r="A487">
        <v>1189749</v>
      </c>
      <c r="B487" t="s">
        <v>2096</v>
      </c>
      <c r="C487" t="s">
        <v>4</v>
      </c>
      <c r="D487" t="s">
        <v>4</v>
      </c>
      <c r="E487" s="3" t="s">
        <v>4</v>
      </c>
      <c r="F487" t="s">
        <v>327</v>
      </c>
      <c r="G487" s="5" t="str">
        <f t="shared" si="7"/>
        <v>View Response</v>
      </c>
      <c r="H487" t="s">
        <v>3020</v>
      </c>
      <c r="I487" t="s">
        <v>3023</v>
      </c>
      <c r="J487" t="s">
        <v>3021</v>
      </c>
      <c r="M487" t="s">
        <v>2950</v>
      </c>
    </row>
    <row r="488" spans="1:13" x14ac:dyDescent="0.35">
      <c r="A488">
        <v>1189767</v>
      </c>
      <c r="B488" t="s">
        <v>2097</v>
      </c>
      <c r="C488" t="s">
        <v>328</v>
      </c>
      <c r="D488" t="s">
        <v>4</v>
      </c>
      <c r="E488" s="3" t="s">
        <v>127</v>
      </c>
      <c r="F488" t="s">
        <v>329</v>
      </c>
      <c r="G488" s="5" t="str">
        <f t="shared" si="7"/>
        <v>View Response</v>
      </c>
      <c r="H488" t="s">
        <v>3020</v>
      </c>
      <c r="I488" t="s">
        <v>3023</v>
      </c>
      <c r="J488" t="s">
        <v>3021</v>
      </c>
      <c r="M488" t="s">
        <v>2917</v>
      </c>
    </row>
    <row r="489" spans="1:13" x14ac:dyDescent="0.35">
      <c r="A489">
        <v>1189769</v>
      </c>
      <c r="B489" t="s">
        <v>2098</v>
      </c>
      <c r="C489" t="s">
        <v>4</v>
      </c>
      <c r="D489" t="s">
        <v>304</v>
      </c>
      <c r="E489" s="3" t="s">
        <v>4</v>
      </c>
      <c r="F489" t="s">
        <v>330</v>
      </c>
      <c r="G489" s="5" t="str">
        <f t="shared" si="7"/>
        <v>View Response</v>
      </c>
      <c r="H489" t="s">
        <v>3020</v>
      </c>
      <c r="I489" t="s">
        <v>3023</v>
      </c>
      <c r="J489" t="s">
        <v>3021</v>
      </c>
      <c r="L489" t="s">
        <v>2943</v>
      </c>
    </row>
    <row r="490" spans="1:13" x14ac:dyDescent="0.35">
      <c r="A490">
        <v>1189773</v>
      </c>
      <c r="B490" t="s">
        <v>2098</v>
      </c>
      <c r="C490" t="s">
        <v>4</v>
      </c>
      <c r="D490" t="s">
        <v>304</v>
      </c>
      <c r="E490" s="3" t="s">
        <v>4</v>
      </c>
      <c r="F490" t="s">
        <v>331</v>
      </c>
      <c r="G490" s="5" t="str">
        <f t="shared" si="7"/>
        <v>View Response</v>
      </c>
      <c r="H490" t="s">
        <v>3020</v>
      </c>
      <c r="I490" t="s">
        <v>3023</v>
      </c>
      <c r="J490" t="s">
        <v>3021</v>
      </c>
      <c r="L490" t="s">
        <v>2981</v>
      </c>
    </row>
    <row r="491" spans="1:13" x14ac:dyDescent="0.35">
      <c r="A491">
        <v>1189775</v>
      </c>
      <c r="B491" t="s">
        <v>2098</v>
      </c>
      <c r="C491" t="s">
        <v>4</v>
      </c>
      <c r="D491" t="s">
        <v>304</v>
      </c>
      <c r="E491" s="3" t="s">
        <v>4</v>
      </c>
      <c r="F491" t="s">
        <v>332</v>
      </c>
      <c r="G491" s="5" t="str">
        <f t="shared" si="7"/>
        <v>View Response</v>
      </c>
      <c r="H491" t="s">
        <v>3020</v>
      </c>
      <c r="I491" t="s">
        <v>3023</v>
      </c>
      <c r="J491" t="s">
        <v>3021</v>
      </c>
      <c r="L491" t="s">
        <v>2937</v>
      </c>
    </row>
    <row r="492" spans="1:13" x14ac:dyDescent="0.35">
      <c r="A492">
        <v>1189778</v>
      </c>
      <c r="B492" t="s">
        <v>2098</v>
      </c>
      <c r="C492" t="s">
        <v>4</v>
      </c>
      <c r="D492" t="s">
        <v>304</v>
      </c>
      <c r="E492" s="3" t="s">
        <v>4</v>
      </c>
      <c r="F492" t="s">
        <v>333</v>
      </c>
      <c r="G492" s="5" t="str">
        <f t="shared" si="7"/>
        <v>View Response</v>
      </c>
      <c r="H492" t="s">
        <v>3020</v>
      </c>
      <c r="I492" t="s">
        <v>3023</v>
      </c>
      <c r="J492" t="s">
        <v>3021</v>
      </c>
      <c r="L492" t="s">
        <v>2961</v>
      </c>
    </row>
    <row r="493" spans="1:13" x14ac:dyDescent="0.35">
      <c r="A493">
        <v>1189783</v>
      </c>
      <c r="B493" t="s">
        <v>2098</v>
      </c>
      <c r="C493" t="s">
        <v>4</v>
      </c>
      <c r="D493" t="s">
        <v>304</v>
      </c>
      <c r="E493" s="3" t="s">
        <v>4</v>
      </c>
      <c r="F493" t="s">
        <v>334</v>
      </c>
      <c r="G493" s="5" t="str">
        <f t="shared" si="7"/>
        <v>View Response</v>
      </c>
      <c r="H493" t="s">
        <v>3020</v>
      </c>
      <c r="I493" t="s">
        <v>3023</v>
      </c>
      <c r="J493" t="s">
        <v>3021</v>
      </c>
      <c r="L493" t="s">
        <v>2925</v>
      </c>
    </row>
    <row r="494" spans="1:13" x14ac:dyDescent="0.35">
      <c r="A494">
        <v>1189787</v>
      </c>
      <c r="B494" t="s">
        <v>2099</v>
      </c>
      <c r="D494" t="s">
        <v>4</v>
      </c>
      <c r="E494" s="3" t="s">
        <v>127</v>
      </c>
      <c r="F494" t="s">
        <v>335</v>
      </c>
      <c r="G494" s="5" t="str">
        <f t="shared" si="7"/>
        <v>View Response</v>
      </c>
      <c r="H494" t="s">
        <v>3020</v>
      </c>
      <c r="I494" t="s">
        <v>3023</v>
      </c>
      <c r="J494" t="s">
        <v>3021</v>
      </c>
      <c r="M494" t="s">
        <v>2917</v>
      </c>
    </row>
    <row r="495" spans="1:13" x14ac:dyDescent="0.35">
      <c r="A495">
        <v>1189788</v>
      </c>
      <c r="B495" t="s">
        <v>2100</v>
      </c>
      <c r="C495" t="s">
        <v>4</v>
      </c>
      <c r="D495" t="s">
        <v>4</v>
      </c>
      <c r="E495" s="3" t="s">
        <v>4</v>
      </c>
      <c r="F495" t="s">
        <v>336</v>
      </c>
      <c r="G495" s="5" t="str">
        <f t="shared" si="7"/>
        <v>View Response</v>
      </c>
      <c r="H495" t="s">
        <v>3020</v>
      </c>
      <c r="I495" t="s">
        <v>3023</v>
      </c>
      <c r="J495" t="s">
        <v>3029</v>
      </c>
      <c r="M495" t="s">
        <v>2935</v>
      </c>
    </row>
    <row r="496" spans="1:13" x14ac:dyDescent="0.35">
      <c r="A496">
        <v>1189788</v>
      </c>
      <c r="B496" t="s">
        <v>2100</v>
      </c>
      <c r="C496" t="s">
        <v>4</v>
      </c>
      <c r="D496" t="s">
        <v>4</v>
      </c>
      <c r="E496" s="3" t="s">
        <v>4</v>
      </c>
      <c r="F496" t="s">
        <v>336</v>
      </c>
      <c r="G496" s="5" t="str">
        <f t="shared" si="7"/>
        <v>View Response</v>
      </c>
      <c r="H496" t="s">
        <v>3020</v>
      </c>
      <c r="I496" t="s">
        <v>3023</v>
      </c>
      <c r="J496" t="s">
        <v>3029</v>
      </c>
      <c r="M496" t="s">
        <v>2936</v>
      </c>
    </row>
    <row r="497" spans="1:14" x14ac:dyDescent="0.35">
      <c r="A497">
        <v>1189789</v>
      </c>
      <c r="B497" t="s">
        <v>2098</v>
      </c>
      <c r="C497" t="s">
        <v>4</v>
      </c>
      <c r="D497" t="s">
        <v>304</v>
      </c>
      <c r="E497" s="3" t="s">
        <v>4</v>
      </c>
      <c r="F497" t="s">
        <v>337</v>
      </c>
      <c r="G497" s="5" t="str">
        <f t="shared" si="7"/>
        <v>View Response</v>
      </c>
      <c r="H497" t="s">
        <v>3020</v>
      </c>
      <c r="I497" t="s">
        <v>3023</v>
      </c>
      <c r="J497" t="s">
        <v>3021</v>
      </c>
      <c r="N497" t="s">
        <v>338</v>
      </c>
    </row>
    <row r="498" spans="1:14" x14ac:dyDescent="0.35">
      <c r="A498">
        <v>1189791</v>
      </c>
      <c r="B498" t="s">
        <v>2101</v>
      </c>
      <c r="C498" t="s">
        <v>4</v>
      </c>
      <c r="D498" t="s">
        <v>4</v>
      </c>
      <c r="E498" s="3" t="s">
        <v>4</v>
      </c>
      <c r="F498" t="s">
        <v>339</v>
      </c>
      <c r="G498" s="5" t="str">
        <f t="shared" si="7"/>
        <v>View Response</v>
      </c>
      <c r="H498" t="s">
        <v>3020</v>
      </c>
      <c r="I498" t="s">
        <v>3023</v>
      </c>
      <c r="J498" t="s">
        <v>3029</v>
      </c>
      <c r="M498" t="s">
        <v>2931</v>
      </c>
    </row>
    <row r="499" spans="1:14" x14ac:dyDescent="0.35">
      <c r="A499">
        <v>1189791</v>
      </c>
      <c r="B499" t="s">
        <v>2101</v>
      </c>
      <c r="C499" t="s">
        <v>4</v>
      </c>
      <c r="D499" t="s">
        <v>4</v>
      </c>
      <c r="E499" s="3" t="s">
        <v>4</v>
      </c>
      <c r="F499" t="s">
        <v>339</v>
      </c>
      <c r="G499" s="5" t="str">
        <f t="shared" si="7"/>
        <v>View Response</v>
      </c>
      <c r="H499" t="s">
        <v>3020</v>
      </c>
      <c r="I499" t="s">
        <v>3023</v>
      </c>
      <c r="J499" t="s">
        <v>3029</v>
      </c>
      <c r="M499" t="s">
        <v>2932</v>
      </c>
    </row>
    <row r="500" spans="1:14" x14ac:dyDescent="0.35">
      <c r="A500">
        <v>1189797</v>
      </c>
      <c r="B500" t="s">
        <v>2102</v>
      </c>
      <c r="C500" t="s">
        <v>4</v>
      </c>
      <c r="D500" t="s">
        <v>4</v>
      </c>
      <c r="E500" s="3" t="s">
        <v>4</v>
      </c>
      <c r="F500" t="s">
        <v>340</v>
      </c>
      <c r="G500" s="5" t="str">
        <f t="shared" si="7"/>
        <v>View Response</v>
      </c>
      <c r="H500" t="s">
        <v>3020</v>
      </c>
      <c r="I500" t="s">
        <v>3023</v>
      </c>
      <c r="J500" t="s">
        <v>3029</v>
      </c>
      <c r="M500" t="s">
        <v>2923</v>
      </c>
    </row>
    <row r="501" spans="1:14" x14ac:dyDescent="0.35">
      <c r="A501">
        <v>1189797</v>
      </c>
      <c r="B501" t="s">
        <v>2102</v>
      </c>
      <c r="C501" t="s">
        <v>4</v>
      </c>
      <c r="D501" t="s">
        <v>4</v>
      </c>
      <c r="E501" s="3" t="s">
        <v>4</v>
      </c>
      <c r="F501" t="s">
        <v>340</v>
      </c>
      <c r="G501" s="5" t="str">
        <f t="shared" si="7"/>
        <v>View Response</v>
      </c>
      <c r="H501" t="s">
        <v>3020</v>
      </c>
      <c r="I501" t="s">
        <v>3023</v>
      </c>
      <c r="J501" t="s">
        <v>3029</v>
      </c>
      <c r="M501" t="s">
        <v>2924</v>
      </c>
    </row>
    <row r="502" spans="1:14" x14ac:dyDescent="0.35">
      <c r="A502">
        <v>1189810</v>
      </c>
      <c r="B502" t="s">
        <v>2069</v>
      </c>
      <c r="C502" t="s">
        <v>274</v>
      </c>
      <c r="D502" t="s">
        <v>4</v>
      </c>
      <c r="E502" s="3" t="s">
        <v>4</v>
      </c>
      <c r="F502" t="s">
        <v>341</v>
      </c>
      <c r="G502" s="5" t="str">
        <f t="shared" si="7"/>
        <v>View Response</v>
      </c>
      <c r="H502" t="s">
        <v>3020</v>
      </c>
      <c r="I502" t="s">
        <v>3029</v>
      </c>
      <c r="J502" t="s">
        <v>3029</v>
      </c>
      <c r="L502" t="s">
        <v>2968</v>
      </c>
    </row>
    <row r="503" spans="1:14" x14ac:dyDescent="0.35">
      <c r="A503">
        <v>1189810</v>
      </c>
      <c r="B503" t="s">
        <v>2069</v>
      </c>
      <c r="C503" t="s">
        <v>274</v>
      </c>
      <c r="D503" t="s">
        <v>4</v>
      </c>
      <c r="E503" s="3" t="s">
        <v>4</v>
      </c>
      <c r="F503" t="s">
        <v>341</v>
      </c>
      <c r="G503" s="5" t="str">
        <f t="shared" si="7"/>
        <v>View Response</v>
      </c>
      <c r="H503" t="s">
        <v>3020</v>
      </c>
      <c r="I503" t="s">
        <v>3029</v>
      </c>
      <c r="J503" t="s">
        <v>3029</v>
      </c>
      <c r="L503" t="s">
        <v>2982</v>
      </c>
    </row>
    <row r="504" spans="1:14" x14ac:dyDescent="0.35">
      <c r="A504">
        <v>1189816</v>
      </c>
      <c r="B504" t="s">
        <v>2069</v>
      </c>
      <c r="C504" t="s">
        <v>274</v>
      </c>
      <c r="D504" t="s">
        <v>4</v>
      </c>
      <c r="E504" s="3" t="s">
        <v>4</v>
      </c>
      <c r="F504" t="s">
        <v>342</v>
      </c>
      <c r="G504" s="5" t="str">
        <f t="shared" si="7"/>
        <v>View Response</v>
      </c>
      <c r="H504" t="s">
        <v>3020</v>
      </c>
      <c r="I504" t="s">
        <v>3029</v>
      </c>
      <c r="J504" t="s">
        <v>3029</v>
      </c>
      <c r="L504" t="s">
        <v>2958</v>
      </c>
    </row>
    <row r="505" spans="1:14" x14ac:dyDescent="0.35">
      <c r="A505">
        <v>1189820</v>
      </c>
      <c r="B505" t="s">
        <v>2103</v>
      </c>
      <c r="C505" t="s">
        <v>4</v>
      </c>
      <c r="D505" t="s">
        <v>4</v>
      </c>
      <c r="E505" s="3" t="s">
        <v>4</v>
      </c>
      <c r="F505" t="s">
        <v>343</v>
      </c>
      <c r="G505" s="5" t="str">
        <f t="shared" si="7"/>
        <v>View Response</v>
      </c>
      <c r="H505" t="s">
        <v>3020</v>
      </c>
      <c r="I505" t="s">
        <v>3029</v>
      </c>
      <c r="J505" t="s">
        <v>3029</v>
      </c>
      <c r="M505" t="s">
        <v>2917</v>
      </c>
    </row>
    <row r="506" spans="1:14" x14ac:dyDescent="0.35">
      <c r="A506">
        <v>1189822</v>
      </c>
      <c r="B506" t="s">
        <v>2104</v>
      </c>
      <c r="C506" t="s">
        <v>300</v>
      </c>
      <c r="D506" t="s">
        <v>4</v>
      </c>
      <c r="E506" s="3" t="s">
        <v>4</v>
      </c>
      <c r="F506" t="s">
        <v>344</v>
      </c>
      <c r="G506" s="5" t="str">
        <f t="shared" si="7"/>
        <v>View Response</v>
      </c>
      <c r="H506" t="s">
        <v>3020</v>
      </c>
      <c r="I506" t="s">
        <v>3023</v>
      </c>
      <c r="J506" t="s">
        <v>3029</v>
      </c>
      <c r="M506" t="s">
        <v>2917</v>
      </c>
    </row>
    <row r="507" spans="1:14" x14ac:dyDescent="0.35">
      <c r="A507">
        <v>1189823</v>
      </c>
      <c r="B507" t="s">
        <v>2105</v>
      </c>
      <c r="C507" t="s">
        <v>4</v>
      </c>
      <c r="D507" t="s">
        <v>4</v>
      </c>
      <c r="E507" s="3" t="s">
        <v>4</v>
      </c>
      <c r="F507" t="s">
        <v>345</v>
      </c>
      <c r="G507" s="5" t="str">
        <f t="shared" si="7"/>
        <v>View Response</v>
      </c>
      <c r="H507" t="s">
        <v>3020</v>
      </c>
      <c r="I507" t="s">
        <v>3023</v>
      </c>
      <c r="J507" t="s">
        <v>3029</v>
      </c>
      <c r="L507" t="s">
        <v>2925</v>
      </c>
    </row>
    <row r="508" spans="1:14" x14ac:dyDescent="0.35">
      <c r="A508">
        <v>1189823</v>
      </c>
      <c r="B508" t="s">
        <v>2105</v>
      </c>
      <c r="C508" t="s">
        <v>4</v>
      </c>
      <c r="D508" t="s">
        <v>4</v>
      </c>
      <c r="E508" s="3" t="s">
        <v>4</v>
      </c>
      <c r="F508" t="s">
        <v>345</v>
      </c>
      <c r="G508" s="5" t="str">
        <f t="shared" si="7"/>
        <v>View Response</v>
      </c>
      <c r="H508" t="s">
        <v>3020</v>
      </c>
      <c r="I508" t="s">
        <v>3023</v>
      </c>
      <c r="J508" t="s">
        <v>3029</v>
      </c>
      <c r="M508" t="s">
        <v>2931</v>
      </c>
    </row>
    <row r="509" spans="1:14" x14ac:dyDescent="0.35">
      <c r="A509">
        <v>1189823</v>
      </c>
      <c r="B509" t="s">
        <v>2105</v>
      </c>
      <c r="C509" t="s">
        <v>4</v>
      </c>
      <c r="D509" t="s">
        <v>4</v>
      </c>
      <c r="E509" s="3" t="s">
        <v>4</v>
      </c>
      <c r="F509" t="s">
        <v>345</v>
      </c>
      <c r="G509" s="5" t="str">
        <f t="shared" si="7"/>
        <v>View Response</v>
      </c>
      <c r="H509" t="s">
        <v>3020</v>
      </c>
      <c r="I509" t="s">
        <v>3023</v>
      </c>
      <c r="J509" t="s">
        <v>3029</v>
      </c>
      <c r="M509" t="s">
        <v>2932</v>
      </c>
    </row>
    <row r="510" spans="1:14" x14ac:dyDescent="0.35">
      <c r="A510">
        <v>1189835</v>
      </c>
      <c r="B510" t="s">
        <v>2106</v>
      </c>
      <c r="D510" t="s">
        <v>4</v>
      </c>
      <c r="E510" s="3" t="s">
        <v>4</v>
      </c>
      <c r="F510" t="s">
        <v>346</v>
      </c>
      <c r="G510" s="5" t="str">
        <f t="shared" si="7"/>
        <v>View Response</v>
      </c>
      <c r="H510" t="s">
        <v>3020</v>
      </c>
      <c r="I510" t="s">
        <v>3023</v>
      </c>
      <c r="J510" t="s">
        <v>3029</v>
      </c>
      <c r="L510" t="s">
        <v>2925</v>
      </c>
    </row>
    <row r="511" spans="1:14" x14ac:dyDescent="0.35">
      <c r="A511">
        <v>1189835</v>
      </c>
      <c r="B511" t="s">
        <v>2106</v>
      </c>
      <c r="D511" t="s">
        <v>4</v>
      </c>
      <c r="E511" s="3" t="s">
        <v>4</v>
      </c>
      <c r="F511" t="s">
        <v>346</v>
      </c>
      <c r="G511" s="5" t="str">
        <f t="shared" si="7"/>
        <v>View Response</v>
      </c>
      <c r="H511" t="s">
        <v>3020</v>
      </c>
      <c r="I511" t="s">
        <v>3023</v>
      </c>
      <c r="J511" t="s">
        <v>3029</v>
      </c>
      <c r="M511" t="s">
        <v>2931</v>
      </c>
    </row>
    <row r="512" spans="1:14" x14ac:dyDescent="0.35">
      <c r="A512">
        <v>1189835</v>
      </c>
      <c r="B512" t="s">
        <v>2106</v>
      </c>
      <c r="D512" t="s">
        <v>4</v>
      </c>
      <c r="E512" s="3" t="s">
        <v>4</v>
      </c>
      <c r="F512" t="s">
        <v>346</v>
      </c>
      <c r="G512" s="5" t="str">
        <f t="shared" si="7"/>
        <v>View Response</v>
      </c>
      <c r="H512" t="s">
        <v>3020</v>
      </c>
      <c r="I512" t="s">
        <v>3023</v>
      </c>
      <c r="J512" t="s">
        <v>3029</v>
      </c>
      <c r="M512" t="s">
        <v>2932</v>
      </c>
    </row>
    <row r="513" spans="1:14" x14ac:dyDescent="0.35">
      <c r="A513">
        <v>1189856</v>
      </c>
      <c r="B513" t="s">
        <v>2107</v>
      </c>
      <c r="C513" t="s">
        <v>4</v>
      </c>
      <c r="D513" t="s">
        <v>304</v>
      </c>
      <c r="E513" s="3" t="s">
        <v>4</v>
      </c>
      <c r="F513" t="s">
        <v>347</v>
      </c>
      <c r="G513" s="5" t="str">
        <f t="shared" si="7"/>
        <v>View Response</v>
      </c>
      <c r="H513" t="s">
        <v>3020</v>
      </c>
      <c r="I513" t="s">
        <v>3023</v>
      </c>
      <c r="J513" t="s">
        <v>3021</v>
      </c>
      <c r="L513" t="s">
        <v>2943</v>
      </c>
    </row>
    <row r="514" spans="1:14" x14ac:dyDescent="0.35">
      <c r="A514">
        <v>1189860</v>
      </c>
      <c r="B514" t="s">
        <v>2107</v>
      </c>
      <c r="C514" t="s">
        <v>4</v>
      </c>
      <c r="D514" t="s">
        <v>304</v>
      </c>
      <c r="E514" s="3" t="s">
        <v>4</v>
      </c>
      <c r="F514" t="s">
        <v>348</v>
      </c>
      <c r="G514" s="5" t="str">
        <f t="shared" si="7"/>
        <v>View Response</v>
      </c>
      <c r="H514" t="s">
        <v>3020</v>
      </c>
      <c r="I514" t="s">
        <v>3023</v>
      </c>
      <c r="J514" t="s">
        <v>3021</v>
      </c>
      <c r="L514" t="s">
        <v>2981</v>
      </c>
    </row>
    <row r="515" spans="1:14" x14ac:dyDescent="0.35">
      <c r="A515">
        <v>1189863</v>
      </c>
      <c r="B515" t="s">
        <v>2108</v>
      </c>
      <c r="C515" t="s">
        <v>4</v>
      </c>
      <c r="D515" t="s">
        <v>4</v>
      </c>
      <c r="E515" s="3" t="s">
        <v>4</v>
      </c>
      <c r="F515" t="s">
        <v>349</v>
      </c>
      <c r="G515" s="5" t="str">
        <f t="shared" ref="G515:G578" si="8">HYPERLINK(F515,"View Response")</f>
        <v>View Response</v>
      </c>
      <c r="H515" t="s">
        <v>3020</v>
      </c>
      <c r="I515" t="s">
        <v>3023</v>
      </c>
      <c r="J515" t="s">
        <v>3029</v>
      </c>
      <c r="L515" t="s">
        <v>2937</v>
      </c>
    </row>
    <row r="516" spans="1:14" x14ac:dyDescent="0.35">
      <c r="A516">
        <v>1189865</v>
      </c>
      <c r="B516" t="s">
        <v>2107</v>
      </c>
      <c r="C516" t="s">
        <v>4</v>
      </c>
      <c r="D516" t="s">
        <v>304</v>
      </c>
      <c r="E516" s="3" t="s">
        <v>4</v>
      </c>
      <c r="F516" t="s">
        <v>350</v>
      </c>
      <c r="G516" s="5" t="str">
        <f t="shared" si="8"/>
        <v>View Response</v>
      </c>
      <c r="H516" t="s">
        <v>3020</v>
      </c>
      <c r="I516" t="s">
        <v>3023</v>
      </c>
      <c r="J516" t="s">
        <v>3021</v>
      </c>
      <c r="L516" t="s">
        <v>2937</v>
      </c>
    </row>
    <row r="517" spans="1:14" x14ac:dyDescent="0.35">
      <c r="A517">
        <v>1189867</v>
      </c>
      <c r="B517" t="s">
        <v>2107</v>
      </c>
      <c r="C517" t="s">
        <v>4</v>
      </c>
      <c r="D517" t="s">
        <v>304</v>
      </c>
      <c r="E517" s="3" t="s">
        <v>4</v>
      </c>
      <c r="F517" t="s">
        <v>351</v>
      </c>
      <c r="G517" s="5" t="str">
        <f t="shared" si="8"/>
        <v>View Response</v>
      </c>
      <c r="H517" t="s">
        <v>3020</v>
      </c>
      <c r="I517" t="s">
        <v>3023</v>
      </c>
      <c r="J517" t="s">
        <v>3021</v>
      </c>
      <c r="L517" t="s">
        <v>2961</v>
      </c>
    </row>
    <row r="518" spans="1:14" x14ac:dyDescent="0.35">
      <c r="A518">
        <v>1189868</v>
      </c>
      <c r="B518" t="s">
        <v>2107</v>
      </c>
      <c r="C518" t="s">
        <v>4</v>
      </c>
      <c r="D518" t="s">
        <v>304</v>
      </c>
      <c r="E518" s="3" t="s">
        <v>4</v>
      </c>
      <c r="F518" t="s">
        <v>352</v>
      </c>
      <c r="G518" s="5" t="str">
        <f t="shared" si="8"/>
        <v>View Response</v>
      </c>
      <c r="H518" t="s">
        <v>3020</v>
      </c>
      <c r="I518" t="s">
        <v>3023</v>
      </c>
      <c r="J518" t="s">
        <v>3021</v>
      </c>
      <c r="L518" t="s">
        <v>2925</v>
      </c>
    </row>
    <row r="519" spans="1:14" x14ac:dyDescent="0.35">
      <c r="A519">
        <v>1189868</v>
      </c>
      <c r="B519" t="s">
        <v>2107</v>
      </c>
      <c r="C519" t="s">
        <v>4</v>
      </c>
      <c r="D519" t="s">
        <v>304</v>
      </c>
      <c r="E519" s="3" t="s">
        <v>4</v>
      </c>
      <c r="F519" t="s">
        <v>352</v>
      </c>
      <c r="G519" s="5" t="str">
        <f t="shared" si="8"/>
        <v>View Response</v>
      </c>
      <c r="H519" t="s">
        <v>3020</v>
      </c>
      <c r="I519" t="s">
        <v>3023</v>
      </c>
      <c r="J519" t="s">
        <v>3021</v>
      </c>
      <c r="L519" t="s">
        <v>2937</v>
      </c>
    </row>
    <row r="520" spans="1:14" x14ac:dyDescent="0.35">
      <c r="A520">
        <v>1189872</v>
      </c>
      <c r="B520" t="s">
        <v>2107</v>
      </c>
      <c r="C520" t="s">
        <v>4</v>
      </c>
      <c r="D520" t="s">
        <v>304</v>
      </c>
      <c r="E520" s="3" t="s">
        <v>4</v>
      </c>
      <c r="F520" t="s">
        <v>353</v>
      </c>
      <c r="G520" s="5" t="str">
        <f t="shared" si="8"/>
        <v>View Response</v>
      </c>
      <c r="H520" t="s">
        <v>3020</v>
      </c>
      <c r="I520" t="s">
        <v>3023</v>
      </c>
      <c r="J520" t="s">
        <v>3021</v>
      </c>
      <c r="N520" t="s">
        <v>338</v>
      </c>
    </row>
    <row r="521" spans="1:14" x14ac:dyDescent="0.35">
      <c r="A521">
        <v>1189872</v>
      </c>
      <c r="B521" t="s">
        <v>2107</v>
      </c>
      <c r="C521" t="s">
        <v>4</v>
      </c>
      <c r="D521" t="s">
        <v>304</v>
      </c>
      <c r="E521" s="3" t="s">
        <v>4</v>
      </c>
      <c r="F521" t="s">
        <v>353</v>
      </c>
      <c r="G521" s="5" t="str">
        <f t="shared" si="8"/>
        <v>View Response</v>
      </c>
      <c r="H521" t="s">
        <v>3020</v>
      </c>
      <c r="I521" t="s">
        <v>3023</v>
      </c>
      <c r="J521" t="s">
        <v>3021</v>
      </c>
      <c r="M521" t="s">
        <v>2971</v>
      </c>
    </row>
    <row r="522" spans="1:14" x14ac:dyDescent="0.35">
      <c r="A522">
        <v>1189877</v>
      </c>
      <c r="B522" t="s">
        <v>2109</v>
      </c>
      <c r="C522" t="s">
        <v>4</v>
      </c>
      <c r="D522" t="s">
        <v>4</v>
      </c>
      <c r="E522" s="3" t="s">
        <v>127</v>
      </c>
      <c r="F522" t="s">
        <v>354</v>
      </c>
      <c r="G522" s="5" t="str">
        <f t="shared" si="8"/>
        <v>View Response</v>
      </c>
      <c r="H522" t="s">
        <v>3020</v>
      </c>
      <c r="I522" t="s">
        <v>3023</v>
      </c>
      <c r="J522" t="s">
        <v>3029</v>
      </c>
      <c r="M522" t="s">
        <v>2935</v>
      </c>
    </row>
    <row r="523" spans="1:14" x14ac:dyDescent="0.35">
      <c r="A523">
        <v>1189877</v>
      </c>
      <c r="B523" t="s">
        <v>2109</v>
      </c>
      <c r="C523" t="s">
        <v>4</v>
      </c>
      <c r="D523" t="s">
        <v>4</v>
      </c>
      <c r="E523" s="3" t="s">
        <v>127</v>
      </c>
      <c r="F523" t="s">
        <v>354</v>
      </c>
      <c r="G523" s="5" t="str">
        <f t="shared" si="8"/>
        <v>View Response</v>
      </c>
      <c r="H523" t="s">
        <v>3020</v>
      </c>
      <c r="I523" t="s">
        <v>3023</v>
      </c>
      <c r="J523" t="s">
        <v>3029</v>
      </c>
      <c r="M523" t="s">
        <v>2936</v>
      </c>
    </row>
    <row r="524" spans="1:14" x14ac:dyDescent="0.35">
      <c r="A524">
        <v>1189886</v>
      </c>
      <c r="B524" t="s">
        <v>2110</v>
      </c>
      <c r="D524" t="s">
        <v>4</v>
      </c>
      <c r="E524" s="3" t="s">
        <v>4</v>
      </c>
      <c r="F524" t="s">
        <v>355</v>
      </c>
      <c r="G524" s="5" t="str">
        <f t="shared" si="8"/>
        <v>View Response</v>
      </c>
      <c r="H524" t="s">
        <v>3020</v>
      </c>
      <c r="I524" t="s">
        <v>3023</v>
      </c>
      <c r="J524" t="s">
        <v>3029</v>
      </c>
      <c r="M524" t="s">
        <v>2922</v>
      </c>
    </row>
    <row r="525" spans="1:14" x14ac:dyDescent="0.35">
      <c r="A525">
        <v>1189888</v>
      </c>
      <c r="B525" t="s">
        <v>1900</v>
      </c>
      <c r="D525" t="s">
        <v>4</v>
      </c>
      <c r="E525" s="3" t="s">
        <v>4</v>
      </c>
      <c r="F525" t="s">
        <v>356</v>
      </c>
      <c r="G525" s="5" t="str">
        <f t="shared" si="8"/>
        <v>View Response</v>
      </c>
      <c r="H525" t="s">
        <v>3029</v>
      </c>
      <c r="I525" t="s">
        <v>3029</v>
      </c>
      <c r="J525" t="s">
        <v>3021</v>
      </c>
      <c r="M525" t="s">
        <v>2917</v>
      </c>
    </row>
    <row r="526" spans="1:14" x14ac:dyDescent="0.35">
      <c r="A526">
        <v>1189892</v>
      </c>
      <c r="B526" t="s">
        <v>2111</v>
      </c>
      <c r="D526" t="s">
        <v>4</v>
      </c>
      <c r="E526" s="3" t="s">
        <v>127</v>
      </c>
      <c r="F526" t="s">
        <v>357</v>
      </c>
      <c r="G526" s="5" t="str">
        <f t="shared" si="8"/>
        <v>View Response</v>
      </c>
      <c r="H526" t="s">
        <v>3029</v>
      </c>
      <c r="I526" t="s">
        <v>3023</v>
      </c>
      <c r="J526" t="s">
        <v>3029</v>
      </c>
      <c r="M526" t="s">
        <v>2965</v>
      </c>
    </row>
    <row r="527" spans="1:14" x14ac:dyDescent="0.35">
      <c r="A527">
        <v>1189892</v>
      </c>
      <c r="B527" t="s">
        <v>2111</v>
      </c>
      <c r="D527" t="s">
        <v>4</v>
      </c>
      <c r="E527" s="3" t="s">
        <v>127</v>
      </c>
      <c r="F527" t="s">
        <v>357</v>
      </c>
      <c r="G527" s="5" t="str">
        <f t="shared" si="8"/>
        <v>View Response</v>
      </c>
      <c r="H527" t="s">
        <v>3029</v>
      </c>
      <c r="I527" t="s">
        <v>3023</v>
      </c>
      <c r="J527" t="s">
        <v>3029</v>
      </c>
      <c r="M527" t="s">
        <v>2966</v>
      </c>
    </row>
    <row r="528" spans="1:14" x14ac:dyDescent="0.35">
      <c r="A528">
        <v>1189892</v>
      </c>
      <c r="B528" t="s">
        <v>2111</v>
      </c>
      <c r="D528" t="s">
        <v>4</v>
      </c>
      <c r="E528" s="3" t="s">
        <v>127</v>
      </c>
      <c r="F528" t="s">
        <v>357</v>
      </c>
      <c r="G528" s="5" t="str">
        <f t="shared" si="8"/>
        <v>View Response</v>
      </c>
      <c r="H528" t="s">
        <v>3029</v>
      </c>
      <c r="I528" t="s">
        <v>3023</v>
      </c>
      <c r="J528" t="s">
        <v>3029</v>
      </c>
      <c r="M528" t="s">
        <v>2967</v>
      </c>
    </row>
    <row r="529" spans="1:13" x14ac:dyDescent="0.35">
      <c r="A529">
        <v>1189893</v>
      </c>
      <c r="B529" t="s">
        <v>2112</v>
      </c>
      <c r="C529" t="s">
        <v>4</v>
      </c>
      <c r="D529" t="s">
        <v>4</v>
      </c>
      <c r="E529" s="3" t="s">
        <v>4</v>
      </c>
      <c r="F529" t="s">
        <v>358</v>
      </c>
      <c r="G529" s="5" t="str">
        <f t="shared" si="8"/>
        <v>View Response</v>
      </c>
      <c r="H529" t="s">
        <v>3020</v>
      </c>
      <c r="I529" t="s">
        <v>3023</v>
      </c>
      <c r="J529" t="s">
        <v>3029</v>
      </c>
      <c r="M529" t="s">
        <v>2935</v>
      </c>
    </row>
    <row r="530" spans="1:13" x14ac:dyDescent="0.35">
      <c r="A530">
        <v>1189893</v>
      </c>
      <c r="B530" t="s">
        <v>2112</v>
      </c>
      <c r="C530" t="s">
        <v>4</v>
      </c>
      <c r="D530" t="s">
        <v>4</v>
      </c>
      <c r="E530" s="3" t="s">
        <v>4</v>
      </c>
      <c r="F530" t="s">
        <v>358</v>
      </c>
      <c r="G530" s="5" t="str">
        <f t="shared" si="8"/>
        <v>View Response</v>
      </c>
      <c r="H530" t="s">
        <v>3020</v>
      </c>
      <c r="I530" t="s">
        <v>3023</v>
      </c>
      <c r="J530" t="s">
        <v>3029</v>
      </c>
      <c r="M530" t="s">
        <v>2936</v>
      </c>
    </row>
    <row r="531" spans="1:13" x14ac:dyDescent="0.35">
      <c r="A531">
        <v>1189895</v>
      </c>
      <c r="B531" t="s">
        <v>2113</v>
      </c>
      <c r="C531" t="s">
        <v>4</v>
      </c>
      <c r="D531" t="s">
        <v>4</v>
      </c>
      <c r="E531" s="3" t="s">
        <v>4</v>
      </c>
      <c r="F531" t="s">
        <v>359</v>
      </c>
      <c r="G531" s="5" t="str">
        <f t="shared" si="8"/>
        <v>View Response</v>
      </c>
      <c r="H531" t="s">
        <v>3020</v>
      </c>
      <c r="I531" t="s">
        <v>3023</v>
      </c>
      <c r="J531" t="s">
        <v>3021</v>
      </c>
      <c r="M531" t="s">
        <v>2935</v>
      </c>
    </row>
    <row r="532" spans="1:13" x14ac:dyDescent="0.35">
      <c r="A532">
        <v>1189895</v>
      </c>
      <c r="B532" t="s">
        <v>2113</v>
      </c>
      <c r="C532" t="s">
        <v>4</v>
      </c>
      <c r="D532" t="s">
        <v>4</v>
      </c>
      <c r="E532" s="3" t="s">
        <v>4</v>
      </c>
      <c r="F532" t="s">
        <v>359</v>
      </c>
      <c r="G532" s="5" t="str">
        <f t="shared" si="8"/>
        <v>View Response</v>
      </c>
      <c r="H532" t="s">
        <v>3020</v>
      </c>
      <c r="I532" t="s">
        <v>3023</v>
      </c>
      <c r="J532" t="s">
        <v>3021</v>
      </c>
      <c r="M532" t="s">
        <v>2936</v>
      </c>
    </row>
    <row r="533" spans="1:13" x14ac:dyDescent="0.35">
      <c r="A533">
        <v>1189904</v>
      </c>
      <c r="B533" t="s">
        <v>2114</v>
      </c>
      <c r="D533" t="s">
        <v>4</v>
      </c>
      <c r="E533" s="3" t="s">
        <v>4</v>
      </c>
      <c r="F533" t="s">
        <v>360</v>
      </c>
      <c r="G533" s="5" t="str">
        <f t="shared" si="8"/>
        <v>View Response</v>
      </c>
      <c r="H533" t="s">
        <v>3020</v>
      </c>
      <c r="I533" t="s">
        <v>3029</v>
      </c>
      <c r="J533" t="s">
        <v>3029</v>
      </c>
      <c r="L533" t="s">
        <v>2937</v>
      </c>
    </row>
    <row r="534" spans="1:13" x14ac:dyDescent="0.35">
      <c r="A534">
        <v>1189913</v>
      </c>
      <c r="B534" t="s">
        <v>2115</v>
      </c>
      <c r="C534" t="s">
        <v>4</v>
      </c>
      <c r="D534" t="s">
        <v>4</v>
      </c>
      <c r="E534" s="3" t="s">
        <v>4</v>
      </c>
      <c r="F534" t="s">
        <v>361</v>
      </c>
      <c r="G534" s="5" t="str">
        <f t="shared" si="8"/>
        <v>View Response</v>
      </c>
      <c r="H534" t="s">
        <v>3029</v>
      </c>
      <c r="I534" t="s">
        <v>3023</v>
      </c>
      <c r="J534" t="s">
        <v>3029</v>
      </c>
      <c r="M534" t="s">
        <v>2917</v>
      </c>
    </row>
    <row r="535" spans="1:13" x14ac:dyDescent="0.35">
      <c r="A535">
        <v>1189922</v>
      </c>
      <c r="B535" t="s">
        <v>2116</v>
      </c>
      <c r="C535" t="s">
        <v>4</v>
      </c>
      <c r="D535" t="s">
        <v>4</v>
      </c>
      <c r="E535" s="3" t="s">
        <v>4</v>
      </c>
      <c r="F535" t="s">
        <v>362</v>
      </c>
      <c r="G535" s="5" t="str">
        <f t="shared" si="8"/>
        <v>View Response</v>
      </c>
      <c r="H535" t="s">
        <v>3020</v>
      </c>
      <c r="I535" t="s">
        <v>3023</v>
      </c>
      <c r="J535" t="s">
        <v>3021</v>
      </c>
      <c r="M535" t="s">
        <v>2917</v>
      </c>
    </row>
    <row r="536" spans="1:13" x14ac:dyDescent="0.35">
      <c r="A536">
        <v>1189925</v>
      </c>
      <c r="B536" t="s">
        <v>2117</v>
      </c>
      <c r="C536" t="s">
        <v>4</v>
      </c>
      <c r="D536" t="s">
        <v>4</v>
      </c>
      <c r="E536" s="3" t="s">
        <v>4</v>
      </c>
      <c r="F536" t="s">
        <v>363</v>
      </c>
      <c r="G536" s="5" t="str">
        <f t="shared" si="8"/>
        <v>View Response</v>
      </c>
      <c r="H536" t="s">
        <v>3020</v>
      </c>
      <c r="I536" t="s">
        <v>3023</v>
      </c>
      <c r="J536" t="s">
        <v>3029</v>
      </c>
      <c r="M536" t="s">
        <v>2931</v>
      </c>
    </row>
    <row r="537" spans="1:13" x14ac:dyDescent="0.35">
      <c r="A537">
        <v>1189925</v>
      </c>
      <c r="B537" t="s">
        <v>2117</v>
      </c>
      <c r="C537" t="s">
        <v>4</v>
      </c>
      <c r="D537" t="s">
        <v>4</v>
      </c>
      <c r="E537" s="3" t="s">
        <v>4</v>
      </c>
      <c r="F537" t="s">
        <v>363</v>
      </c>
      <c r="G537" s="5" t="str">
        <f t="shared" si="8"/>
        <v>View Response</v>
      </c>
      <c r="H537" t="s">
        <v>3020</v>
      </c>
      <c r="I537" t="s">
        <v>3023</v>
      </c>
      <c r="J537" t="s">
        <v>3029</v>
      </c>
      <c r="M537" t="s">
        <v>2932</v>
      </c>
    </row>
    <row r="538" spans="1:13" x14ac:dyDescent="0.35">
      <c r="A538">
        <v>1189929</v>
      </c>
      <c r="B538" t="s">
        <v>2118</v>
      </c>
      <c r="C538" t="s">
        <v>4</v>
      </c>
      <c r="D538" t="s">
        <v>4</v>
      </c>
      <c r="E538" s="3" t="s">
        <v>4</v>
      </c>
      <c r="F538" t="s">
        <v>364</v>
      </c>
      <c r="G538" s="5" t="str">
        <f t="shared" si="8"/>
        <v>View Response</v>
      </c>
      <c r="H538" t="s">
        <v>3020</v>
      </c>
      <c r="I538" t="s">
        <v>3029</v>
      </c>
      <c r="J538" t="s">
        <v>3029</v>
      </c>
      <c r="M538" t="s">
        <v>2917</v>
      </c>
    </row>
    <row r="539" spans="1:13" x14ac:dyDescent="0.35">
      <c r="A539">
        <v>1189931</v>
      </c>
      <c r="B539" t="s">
        <v>2119</v>
      </c>
      <c r="C539" t="s">
        <v>4</v>
      </c>
      <c r="D539" t="s">
        <v>4</v>
      </c>
      <c r="E539" s="3" t="s">
        <v>4</v>
      </c>
      <c r="F539" t="s">
        <v>365</v>
      </c>
      <c r="G539" s="5" t="str">
        <f t="shared" si="8"/>
        <v>View Response</v>
      </c>
      <c r="H539" t="s">
        <v>3020</v>
      </c>
      <c r="I539" t="s">
        <v>3023</v>
      </c>
      <c r="J539" t="s">
        <v>3029</v>
      </c>
      <c r="M539" t="s">
        <v>2917</v>
      </c>
    </row>
    <row r="540" spans="1:13" x14ac:dyDescent="0.35">
      <c r="A540">
        <v>1189936</v>
      </c>
      <c r="B540" t="s">
        <v>2120</v>
      </c>
      <c r="C540" t="s">
        <v>4</v>
      </c>
      <c r="D540" t="s">
        <v>4</v>
      </c>
      <c r="E540" s="3" t="s">
        <v>4</v>
      </c>
      <c r="F540" t="s">
        <v>366</v>
      </c>
      <c r="G540" s="5" t="str">
        <f t="shared" si="8"/>
        <v>View Response</v>
      </c>
      <c r="H540" t="s">
        <v>3020</v>
      </c>
      <c r="I540" t="s">
        <v>3023</v>
      </c>
      <c r="J540" t="s">
        <v>3029</v>
      </c>
      <c r="M540" t="s">
        <v>2917</v>
      </c>
    </row>
    <row r="541" spans="1:13" x14ac:dyDescent="0.35">
      <c r="A541">
        <v>1189940</v>
      </c>
      <c r="B541" t="s">
        <v>2121</v>
      </c>
      <c r="D541" t="s">
        <v>4</v>
      </c>
      <c r="E541" s="3" t="s">
        <v>4</v>
      </c>
      <c r="F541" t="s">
        <v>367</v>
      </c>
      <c r="G541" s="5" t="str">
        <f t="shared" si="8"/>
        <v>View Response</v>
      </c>
      <c r="H541" t="s">
        <v>3020</v>
      </c>
      <c r="I541" t="s">
        <v>3023</v>
      </c>
      <c r="J541" t="s">
        <v>3029</v>
      </c>
      <c r="M541" t="s">
        <v>2931</v>
      </c>
    </row>
    <row r="542" spans="1:13" x14ac:dyDescent="0.35">
      <c r="A542">
        <v>1189940</v>
      </c>
      <c r="B542" t="s">
        <v>2121</v>
      </c>
      <c r="D542" t="s">
        <v>4</v>
      </c>
      <c r="E542" s="3" t="s">
        <v>4</v>
      </c>
      <c r="F542" t="s">
        <v>367</v>
      </c>
      <c r="G542" s="5" t="str">
        <f t="shared" si="8"/>
        <v>View Response</v>
      </c>
      <c r="H542" t="s">
        <v>3020</v>
      </c>
      <c r="I542" t="s">
        <v>3023</v>
      </c>
      <c r="J542" t="s">
        <v>3029</v>
      </c>
      <c r="M542" t="s">
        <v>2932</v>
      </c>
    </row>
    <row r="543" spans="1:13" x14ac:dyDescent="0.35">
      <c r="A543">
        <v>1189945</v>
      </c>
      <c r="B543" t="s">
        <v>2122</v>
      </c>
      <c r="C543" t="s">
        <v>4</v>
      </c>
      <c r="D543" t="s">
        <v>4</v>
      </c>
      <c r="E543" s="3" t="s">
        <v>4</v>
      </c>
      <c r="F543" t="s">
        <v>368</v>
      </c>
      <c r="G543" s="5" t="str">
        <f t="shared" si="8"/>
        <v>View Response</v>
      </c>
      <c r="H543" t="s">
        <v>3020</v>
      </c>
      <c r="I543" t="s">
        <v>3023</v>
      </c>
      <c r="J543" t="s">
        <v>3029</v>
      </c>
      <c r="M543" t="s">
        <v>2917</v>
      </c>
    </row>
    <row r="544" spans="1:13" x14ac:dyDescent="0.35">
      <c r="A544">
        <v>1189946</v>
      </c>
      <c r="B544" t="s">
        <v>2123</v>
      </c>
      <c r="C544" t="s">
        <v>4</v>
      </c>
      <c r="D544" t="s">
        <v>4</v>
      </c>
      <c r="E544" s="3" t="s">
        <v>4</v>
      </c>
      <c r="F544" t="s">
        <v>369</v>
      </c>
      <c r="G544" s="5" t="str">
        <f t="shared" si="8"/>
        <v>View Response</v>
      </c>
      <c r="H544" t="s">
        <v>3020</v>
      </c>
      <c r="I544" t="s">
        <v>3029</v>
      </c>
      <c r="J544" t="s">
        <v>3021</v>
      </c>
      <c r="M544" t="s">
        <v>2917</v>
      </c>
    </row>
    <row r="545" spans="1:13" x14ac:dyDescent="0.35">
      <c r="A545">
        <v>1189947</v>
      </c>
      <c r="B545" t="s">
        <v>2124</v>
      </c>
      <c r="C545" t="s">
        <v>4</v>
      </c>
      <c r="D545" t="s">
        <v>4</v>
      </c>
      <c r="E545" s="3" t="s">
        <v>4</v>
      </c>
      <c r="F545" t="s">
        <v>370</v>
      </c>
      <c r="G545" s="5" t="str">
        <f t="shared" si="8"/>
        <v>View Response</v>
      </c>
      <c r="H545" t="s">
        <v>3019</v>
      </c>
      <c r="I545" t="s">
        <v>3023</v>
      </c>
      <c r="J545" t="s">
        <v>3029</v>
      </c>
      <c r="L545" t="s">
        <v>2925</v>
      </c>
    </row>
    <row r="546" spans="1:13" x14ac:dyDescent="0.35">
      <c r="A546">
        <v>1189947</v>
      </c>
      <c r="B546" t="s">
        <v>2124</v>
      </c>
      <c r="C546" t="s">
        <v>4</v>
      </c>
      <c r="D546" t="s">
        <v>4</v>
      </c>
      <c r="E546" s="3" t="s">
        <v>4</v>
      </c>
      <c r="F546" t="s">
        <v>370</v>
      </c>
      <c r="G546" s="5" t="str">
        <f t="shared" si="8"/>
        <v>View Response</v>
      </c>
      <c r="H546" t="s">
        <v>3019</v>
      </c>
      <c r="I546" t="s">
        <v>3023</v>
      </c>
      <c r="J546" t="s">
        <v>3029</v>
      </c>
      <c r="M546" t="s">
        <v>2931</v>
      </c>
    </row>
    <row r="547" spans="1:13" x14ac:dyDescent="0.35">
      <c r="A547">
        <v>1189947</v>
      </c>
      <c r="B547" t="s">
        <v>2124</v>
      </c>
      <c r="C547" t="s">
        <v>4</v>
      </c>
      <c r="D547" t="s">
        <v>4</v>
      </c>
      <c r="E547" s="3" t="s">
        <v>4</v>
      </c>
      <c r="F547" t="s">
        <v>370</v>
      </c>
      <c r="G547" s="5" t="str">
        <f t="shared" si="8"/>
        <v>View Response</v>
      </c>
      <c r="H547" t="s">
        <v>3019</v>
      </c>
      <c r="I547" t="s">
        <v>3023</v>
      </c>
      <c r="J547" t="s">
        <v>3029</v>
      </c>
      <c r="M547" t="s">
        <v>2932</v>
      </c>
    </row>
    <row r="548" spans="1:13" x14ac:dyDescent="0.35">
      <c r="A548">
        <v>1189948</v>
      </c>
      <c r="B548" t="s">
        <v>2125</v>
      </c>
      <c r="C548" t="s">
        <v>4</v>
      </c>
      <c r="D548" t="s">
        <v>4</v>
      </c>
      <c r="E548" s="3" t="s">
        <v>4</v>
      </c>
      <c r="F548" t="s">
        <v>371</v>
      </c>
      <c r="G548" s="5" t="str">
        <f t="shared" si="8"/>
        <v>View Response</v>
      </c>
      <c r="H548" t="s">
        <v>3019</v>
      </c>
      <c r="I548" t="s">
        <v>3024</v>
      </c>
      <c r="J548" t="s">
        <v>3022</v>
      </c>
      <c r="K548" t="s">
        <v>2939</v>
      </c>
    </row>
    <row r="549" spans="1:13" x14ac:dyDescent="0.35">
      <c r="A549">
        <v>1189950</v>
      </c>
      <c r="B549" t="s">
        <v>2126</v>
      </c>
      <c r="C549" t="s">
        <v>4</v>
      </c>
      <c r="D549" t="s">
        <v>4</v>
      </c>
      <c r="E549" s="3" t="s">
        <v>4</v>
      </c>
      <c r="F549" t="s">
        <v>372</v>
      </c>
      <c r="G549" s="5" t="str">
        <f t="shared" si="8"/>
        <v>View Response</v>
      </c>
      <c r="H549" t="s">
        <v>3020</v>
      </c>
      <c r="I549" t="s">
        <v>3023</v>
      </c>
      <c r="J549" t="s">
        <v>3029</v>
      </c>
      <c r="M549" t="s">
        <v>2923</v>
      </c>
    </row>
    <row r="550" spans="1:13" x14ac:dyDescent="0.35">
      <c r="A550">
        <v>1189950</v>
      </c>
      <c r="B550" t="s">
        <v>2126</v>
      </c>
      <c r="C550" t="s">
        <v>4</v>
      </c>
      <c r="D550" t="s">
        <v>4</v>
      </c>
      <c r="E550" s="3" t="s">
        <v>4</v>
      </c>
      <c r="F550" t="s">
        <v>372</v>
      </c>
      <c r="G550" s="5" t="str">
        <f t="shared" si="8"/>
        <v>View Response</v>
      </c>
      <c r="H550" t="s">
        <v>3020</v>
      </c>
      <c r="I550" t="s">
        <v>3023</v>
      </c>
      <c r="J550" t="s">
        <v>3029</v>
      </c>
      <c r="M550" t="s">
        <v>2924</v>
      </c>
    </row>
    <row r="551" spans="1:13" x14ac:dyDescent="0.35">
      <c r="A551">
        <v>1189954</v>
      </c>
      <c r="B551" t="s">
        <v>2127</v>
      </c>
      <c r="C551" t="s">
        <v>4</v>
      </c>
      <c r="D551" t="s">
        <v>4</v>
      </c>
      <c r="E551" s="3" t="s">
        <v>4</v>
      </c>
      <c r="F551" t="s">
        <v>373</v>
      </c>
      <c r="G551" s="5" t="str">
        <f t="shared" si="8"/>
        <v>View Response</v>
      </c>
      <c r="H551" t="s">
        <v>3020</v>
      </c>
      <c r="I551" t="s">
        <v>3023</v>
      </c>
      <c r="J551" t="s">
        <v>3029</v>
      </c>
      <c r="M551" t="s">
        <v>2931</v>
      </c>
    </row>
    <row r="552" spans="1:13" x14ac:dyDescent="0.35">
      <c r="A552">
        <v>1189954</v>
      </c>
      <c r="B552" t="s">
        <v>2127</v>
      </c>
      <c r="C552" t="s">
        <v>4</v>
      </c>
      <c r="D552" t="s">
        <v>4</v>
      </c>
      <c r="E552" s="3" t="s">
        <v>4</v>
      </c>
      <c r="F552" t="s">
        <v>373</v>
      </c>
      <c r="G552" s="5" t="str">
        <f t="shared" si="8"/>
        <v>View Response</v>
      </c>
      <c r="H552" t="s">
        <v>3020</v>
      </c>
      <c r="I552" t="s">
        <v>3023</v>
      </c>
      <c r="J552" t="s">
        <v>3029</v>
      </c>
      <c r="M552" t="s">
        <v>2932</v>
      </c>
    </row>
    <row r="553" spans="1:13" x14ac:dyDescent="0.35">
      <c r="A553">
        <v>1189956</v>
      </c>
      <c r="B553" t="s">
        <v>2128</v>
      </c>
      <c r="C553" t="s">
        <v>4</v>
      </c>
      <c r="D553" t="s">
        <v>4</v>
      </c>
      <c r="E553" s="3" t="s">
        <v>4</v>
      </c>
      <c r="F553" t="s">
        <v>374</v>
      </c>
      <c r="G553" s="5" t="str">
        <f t="shared" si="8"/>
        <v>View Response</v>
      </c>
      <c r="H553" t="s">
        <v>3020</v>
      </c>
      <c r="I553" t="s">
        <v>3029</v>
      </c>
      <c r="J553" t="s">
        <v>3029</v>
      </c>
      <c r="M553" t="s">
        <v>2917</v>
      </c>
    </row>
    <row r="554" spans="1:13" x14ac:dyDescent="0.35">
      <c r="A554">
        <v>1189958</v>
      </c>
      <c r="B554" t="s">
        <v>2129</v>
      </c>
      <c r="C554" t="s">
        <v>4</v>
      </c>
      <c r="D554" t="s">
        <v>4</v>
      </c>
      <c r="E554" s="3" t="s">
        <v>4</v>
      </c>
      <c r="F554" t="s">
        <v>375</v>
      </c>
      <c r="G554" s="5" t="str">
        <f t="shared" si="8"/>
        <v>View Response</v>
      </c>
      <c r="H554" t="s">
        <v>3029</v>
      </c>
      <c r="I554" t="s">
        <v>3029</v>
      </c>
      <c r="J554" t="s">
        <v>3029</v>
      </c>
      <c r="L554" t="s">
        <v>2954</v>
      </c>
    </row>
    <row r="555" spans="1:13" x14ac:dyDescent="0.35">
      <c r="A555">
        <v>1189958</v>
      </c>
      <c r="B555" t="s">
        <v>2129</v>
      </c>
      <c r="C555" t="s">
        <v>4</v>
      </c>
      <c r="D555" t="s">
        <v>4</v>
      </c>
      <c r="E555" s="3" t="s">
        <v>4</v>
      </c>
      <c r="F555" t="s">
        <v>375</v>
      </c>
      <c r="G555" s="5" t="str">
        <f t="shared" si="8"/>
        <v>View Response</v>
      </c>
      <c r="H555" t="s">
        <v>3029</v>
      </c>
      <c r="I555" t="s">
        <v>3029</v>
      </c>
      <c r="J555" t="s">
        <v>3029</v>
      </c>
      <c r="L555" t="s">
        <v>2958</v>
      </c>
    </row>
    <row r="556" spans="1:13" x14ac:dyDescent="0.35">
      <c r="A556">
        <v>1189965</v>
      </c>
      <c r="B556" t="s">
        <v>2130</v>
      </c>
      <c r="C556" t="s">
        <v>376</v>
      </c>
      <c r="D556" t="s">
        <v>4</v>
      </c>
      <c r="E556" s="3" t="s">
        <v>127</v>
      </c>
      <c r="F556" t="s">
        <v>377</v>
      </c>
      <c r="G556" s="5" t="str">
        <f t="shared" si="8"/>
        <v>View Response</v>
      </c>
      <c r="H556" t="s">
        <v>3020</v>
      </c>
      <c r="I556" t="s">
        <v>3029</v>
      </c>
      <c r="J556" t="s">
        <v>3029</v>
      </c>
      <c r="L556" t="s">
        <v>2943</v>
      </c>
    </row>
    <row r="557" spans="1:13" x14ac:dyDescent="0.35">
      <c r="A557">
        <v>1189965</v>
      </c>
      <c r="B557" t="s">
        <v>2130</v>
      </c>
      <c r="C557" t="s">
        <v>376</v>
      </c>
      <c r="D557" t="s">
        <v>4</v>
      </c>
      <c r="E557" s="3" t="s">
        <v>127</v>
      </c>
      <c r="F557" t="s">
        <v>377</v>
      </c>
      <c r="G557" s="5" t="str">
        <f t="shared" si="8"/>
        <v>View Response</v>
      </c>
      <c r="H557" t="s">
        <v>3020</v>
      </c>
      <c r="I557" t="s">
        <v>3029</v>
      </c>
      <c r="J557" t="s">
        <v>3029</v>
      </c>
      <c r="M557" t="s">
        <v>2916</v>
      </c>
    </row>
    <row r="558" spans="1:13" x14ac:dyDescent="0.35">
      <c r="A558">
        <v>1189969</v>
      </c>
      <c r="B558" t="s">
        <v>2131</v>
      </c>
      <c r="C558" t="s">
        <v>4</v>
      </c>
      <c r="D558" t="s">
        <v>4</v>
      </c>
      <c r="E558" s="3" t="s">
        <v>4</v>
      </c>
      <c r="F558" t="s">
        <v>378</v>
      </c>
      <c r="G558" s="5" t="str">
        <f t="shared" si="8"/>
        <v>View Response</v>
      </c>
      <c r="H558" t="s">
        <v>3020</v>
      </c>
      <c r="I558" t="s">
        <v>3029</v>
      </c>
      <c r="J558" t="s">
        <v>3029</v>
      </c>
      <c r="M558" t="s">
        <v>2917</v>
      </c>
    </row>
    <row r="559" spans="1:13" x14ac:dyDescent="0.35">
      <c r="A559">
        <v>1189970</v>
      </c>
      <c r="B559" t="s">
        <v>2130</v>
      </c>
      <c r="C559" t="s">
        <v>376</v>
      </c>
      <c r="D559" t="s">
        <v>4</v>
      </c>
      <c r="E559" s="3" t="s">
        <v>127</v>
      </c>
      <c r="F559" t="s">
        <v>379</v>
      </c>
      <c r="G559" s="5" t="str">
        <f t="shared" si="8"/>
        <v>View Response</v>
      </c>
      <c r="H559" t="s">
        <v>3020</v>
      </c>
      <c r="I559" t="s">
        <v>3023</v>
      </c>
      <c r="J559" t="s">
        <v>3029</v>
      </c>
      <c r="L559" t="s">
        <v>2937</v>
      </c>
    </row>
    <row r="560" spans="1:13" x14ac:dyDescent="0.35">
      <c r="A560">
        <v>1189972</v>
      </c>
      <c r="B560" t="s">
        <v>2130</v>
      </c>
      <c r="C560" t="s">
        <v>376</v>
      </c>
      <c r="D560" t="s">
        <v>4</v>
      </c>
      <c r="E560" s="3" t="s">
        <v>127</v>
      </c>
      <c r="F560" t="s">
        <v>380</v>
      </c>
      <c r="G560" s="5" t="str">
        <f t="shared" si="8"/>
        <v>View Response</v>
      </c>
      <c r="H560" t="s">
        <v>3020</v>
      </c>
      <c r="I560" t="s">
        <v>3029</v>
      </c>
      <c r="J560" t="s">
        <v>3029</v>
      </c>
      <c r="M560" t="s">
        <v>2916</v>
      </c>
    </row>
    <row r="561" spans="1:13" x14ac:dyDescent="0.35">
      <c r="A561">
        <v>1189973</v>
      </c>
      <c r="B561" t="s">
        <v>2132</v>
      </c>
      <c r="C561" t="s">
        <v>4</v>
      </c>
      <c r="D561" t="s">
        <v>4</v>
      </c>
      <c r="E561" s="3" t="s">
        <v>127</v>
      </c>
      <c r="F561" t="s">
        <v>381</v>
      </c>
      <c r="G561" s="5" t="str">
        <f t="shared" si="8"/>
        <v>View Response</v>
      </c>
      <c r="H561" t="s">
        <v>3020</v>
      </c>
      <c r="I561" t="s">
        <v>3023</v>
      </c>
      <c r="J561" t="s">
        <v>3029</v>
      </c>
      <c r="M561" t="s">
        <v>2923</v>
      </c>
    </row>
    <row r="562" spans="1:13" x14ac:dyDescent="0.35">
      <c r="A562">
        <v>1189973</v>
      </c>
      <c r="B562" t="s">
        <v>2132</v>
      </c>
      <c r="C562" t="s">
        <v>4</v>
      </c>
      <c r="D562" t="s">
        <v>4</v>
      </c>
      <c r="E562" s="3" t="s">
        <v>127</v>
      </c>
      <c r="F562" t="s">
        <v>381</v>
      </c>
      <c r="G562" s="5" t="str">
        <f t="shared" si="8"/>
        <v>View Response</v>
      </c>
      <c r="H562" t="s">
        <v>3020</v>
      </c>
      <c r="I562" t="s">
        <v>3023</v>
      </c>
      <c r="J562" t="s">
        <v>3029</v>
      </c>
      <c r="M562" t="s">
        <v>2924</v>
      </c>
    </row>
    <row r="563" spans="1:13" x14ac:dyDescent="0.35">
      <c r="A563">
        <v>1189974</v>
      </c>
      <c r="B563" t="s">
        <v>2133</v>
      </c>
      <c r="D563" t="s">
        <v>4</v>
      </c>
      <c r="E563" s="3" t="s">
        <v>4</v>
      </c>
      <c r="F563" t="s">
        <v>382</v>
      </c>
      <c r="G563" s="5" t="str">
        <f t="shared" si="8"/>
        <v>View Response</v>
      </c>
      <c r="H563" t="s">
        <v>3020</v>
      </c>
      <c r="I563" t="s">
        <v>3023</v>
      </c>
      <c r="J563" t="s">
        <v>3029</v>
      </c>
      <c r="M563" t="s">
        <v>2923</v>
      </c>
    </row>
    <row r="564" spans="1:13" x14ac:dyDescent="0.35">
      <c r="A564">
        <v>1189974</v>
      </c>
      <c r="B564" t="s">
        <v>2133</v>
      </c>
      <c r="D564" t="s">
        <v>4</v>
      </c>
      <c r="E564" s="3" t="s">
        <v>4</v>
      </c>
      <c r="F564" t="s">
        <v>382</v>
      </c>
      <c r="G564" s="5" t="str">
        <f t="shared" si="8"/>
        <v>View Response</v>
      </c>
      <c r="H564" t="s">
        <v>3020</v>
      </c>
      <c r="I564" t="s">
        <v>3023</v>
      </c>
      <c r="J564" t="s">
        <v>3029</v>
      </c>
      <c r="M564" t="s">
        <v>2924</v>
      </c>
    </row>
    <row r="565" spans="1:13" x14ac:dyDescent="0.35">
      <c r="A565">
        <v>1189998</v>
      </c>
      <c r="B565" t="s">
        <v>2130</v>
      </c>
      <c r="C565" t="s">
        <v>376</v>
      </c>
      <c r="D565" t="s">
        <v>4</v>
      </c>
      <c r="E565" s="3" t="s">
        <v>127</v>
      </c>
      <c r="F565" t="s">
        <v>383</v>
      </c>
      <c r="G565" s="5" t="str">
        <f t="shared" si="8"/>
        <v>View Response</v>
      </c>
      <c r="H565" t="s">
        <v>3020</v>
      </c>
      <c r="I565" t="s">
        <v>3029</v>
      </c>
      <c r="J565" t="s">
        <v>3029</v>
      </c>
      <c r="L565" t="s">
        <v>2930</v>
      </c>
    </row>
    <row r="566" spans="1:13" x14ac:dyDescent="0.35">
      <c r="A566">
        <v>1189998</v>
      </c>
      <c r="B566" t="s">
        <v>2130</v>
      </c>
      <c r="C566" t="s">
        <v>376</v>
      </c>
      <c r="D566" t="s">
        <v>4</v>
      </c>
      <c r="E566" s="3" t="s">
        <v>127</v>
      </c>
      <c r="F566" t="s">
        <v>383</v>
      </c>
      <c r="G566" s="5" t="str">
        <f t="shared" si="8"/>
        <v>View Response</v>
      </c>
      <c r="H566" t="s">
        <v>3020</v>
      </c>
      <c r="I566" t="s">
        <v>3029</v>
      </c>
      <c r="J566" t="s">
        <v>3029</v>
      </c>
      <c r="M566" t="s">
        <v>2916</v>
      </c>
    </row>
    <row r="567" spans="1:13" x14ac:dyDescent="0.35">
      <c r="A567">
        <v>1190004</v>
      </c>
      <c r="B567" t="s">
        <v>2134</v>
      </c>
      <c r="C567" t="s">
        <v>31</v>
      </c>
      <c r="D567" t="s">
        <v>4</v>
      </c>
      <c r="E567" s="3" t="s">
        <v>127</v>
      </c>
      <c r="F567" t="s">
        <v>384</v>
      </c>
      <c r="G567" s="5" t="str">
        <f t="shared" si="8"/>
        <v>View Response</v>
      </c>
      <c r="H567" t="s">
        <v>3020</v>
      </c>
      <c r="I567" t="s">
        <v>3029</v>
      </c>
      <c r="J567" t="s">
        <v>3029</v>
      </c>
      <c r="M567" t="s">
        <v>2917</v>
      </c>
    </row>
    <row r="568" spans="1:13" x14ac:dyDescent="0.35">
      <c r="A568">
        <v>1190014</v>
      </c>
      <c r="B568" t="s">
        <v>2130</v>
      </c>
      <c r="C568" t="s">
        <v>376</v>
      </c>
      <c r="D568" t="s">
        <v>4</v>
      </c>
      <c r="E568" s="3" t="s">
        <v>127</v>
      </c>
      <c r="F568" t="s">
        <v>385</v>
      </c>
      <c r="G568" s="5" t="str">
        <f t="shared" si="8"/>
        <v>View Response</v>
      </c>
      <c r="H568" t="s">
        <v>3020</v>
      </c>
      <c r="I568" t="s">
        <v>3029</v>
      </c>
      <c r="J568" t="s">
        <v>3029</v>
      </c>
      <c r="L568" t="s">
        <v>2942</v>
      </c>
    </row>
    <row r="569" spans="1:13" x14ac:dyDescent="0.35">
      <c r="A569">
        <v>1190055</v>
      </c>
      <c r="B569" t="s">
        <v>2135</v>
      </c>
      <c r="D569" t="s">
        <v>4</v>
      </c>
      <c r="E569" s="3" t="s">
        <v>4</v>
      </c>
      <c r="F569" t="s">
        <v>386</v>
      </c>
      <c r="G569" s="5" t="str">
        <f t="shared" si="8"/>
        <v>View Response</v>
      </c>
      <c r="H569" t="s">
        <v>3029</v>
      </c>
      <c r="I569" t="s">
        <v>3029</v>
      </c>
      <c r="J569" t="s">
        <v>3021</v>
      </c>
      <c r="M569" t="s">
        <v>2917</v>
      </c>
    </row>
    <row r="570" spans="1:13" x14ac:dyDescent="0.35">
      <c r="A570">
        <v>1190086</v>
      </c>
      <c r="B570" t="s">
        <v>2136</v>
      </c>
      <c r="C570" t="s">
        <v>4</v>
      </c>
      <c r="D570" t="s">
        <v>4</v>
      </c>
      <c r="E570" s="3" t="s">
        <v>127</v>
      </c>
      <c r="F570" t="s">
        <v>387</v>
      </c>
      <c r="G570" s="5" t="str">
        <f t="shared" si="8"/>
        <v>View Response</v>
      </c>
      <c r="H570" t="s">
        <v>3020</v>
      </c>
      <c r="I570" t="s">
        <v>3029</v>
      </c>
      <c r="J570" t="s">
        <v>3029</v>
      </c>
      <c r="M570" t="s">
        <v>2917</v>
      </c>
    </row>
    <row r="571" spans="1:13" x14ac:dyDescent="0.35">
      <c r="A571">
        <v>1190105</v>
      </c>
      <c r="B571" t="s">
        <v>2137</v>
      </c>
      <c r="C571" t="s">
        <v>4</v>
      </c>
      <c r="D571" t="s">
        <v>4</v>
      </c>
      <c r="E571" s="3" t="s">
        <v>4</v>
      </c>
      <c r="F571" t="s">
        <v>388</v>
      </c>
      <c r="G571" s="5" t="str">
        <f t="shared" si="8"/>
        <v>View Response</v>
      </c>
      <c r="H571" t="s">
        <v>3020</v>
      </c>
      <c r="I571" t="s">
        <v>3029</v>
      </c>
      <c r="J571" t="s">
        <v>3029</v>
      </c>
      <c r="L571" t="s">
        <v>2943</v>
      </c>
    </row>
    <row r="572" spans="1:13" x14ac:dyDescent="0.35">
      <c r="A572">
        <v>1190105</v>
      </c>
      <c r="B572" t="s">
        <v>2137</v>
      </c>
      <c r="C572" t="s">
        <v>4</v>
      </c>
      <c r="D572" t="s">
        <v>4</v>
      </c>
      <c r="E572" s="3" t="s">
        <v>4</v>
      </c>
      <c r="F572" t="s">
        <v>388</v>
      </c>
      <c r="G572" s="5" t="str">
        <f t="shared" si="8"/>
        <v>View Response</v>
      </c>
      <c r="H572" t="s">
        <v>3020</v>
      </c>
      <c r="I572" t="s">
        <v>3029</v>
      </c>
      <c r="J572" t="s">
        <v>3029</v>
      </c>
      <c r="M572" t="s">
        <v>2916</v>
      </c>
    </row>
    <row r="573" spans="1:13" x14ac:dyDescent="0.35">
      <c r="A573">
        <v>1190106</v>
      </c>
      <c r="B573" t="s">
        <v>2137</v>
      </c>
      <c r="C573" t="s">
        <v>4</v>
      </c>
      <c r="D573" t="s">
        <v>4</v>
      </c>
      <c r="E573" s="3" t="s">
        <v>4</v>
      </c>
      <c r="F573" t="s">
        <v>389</v>
      </c>
      <c r="G573" s="5" t="str">
        <f t="shared" si="8"/>
        <v>View Response</v>
      </c>
      <c r="H573" t="s">
        <v>3020</v>
      </c>
      <c r="I573" t="s">
        <v>3023</v>
      </c>
      <c r="J573" t="s">
        <v>3029</v>
      </c>
      <c r="L573" t="s">
        <v>2937</v>
      </c>
    </row>
    <row r="574" spans="1:13" x14ac:dyDescent="0.35">
      <c r="A574">
        <v>1190108</v>
      </c>
      <c r="B574" t="s">
        <v>2137</v>
      </c>
      <c r="C574" t="s">
        <v>4</v>
      </c>
      <c r="D574" t="s">
        <v>4</v>
      </c>
      <c r="E574" s="3" t="s">
        <v>4</v>
      </c>
      <c r="F574" t="s">
        <v>390</v>
      </c>
      <c r="G574" s="5" t="str">
        <f t="shared" si="8"/>
        <v>View Response</v>
      </c>
      <c r="H574" t="s">
        <v>3020</v>
      </c>
      <c r="I574" t="s">
        <v>3029</v>
      </c>
      <c r="J574" t="s">
        <v>3029</v>
      </c>
      <c r="M574" t="s">
        <v>2916</v>
      </c>
    </row>
    <row r="575" spans="1:13" x14ac:dyDescent="0.35">
      <c r="A575">
        <v>1190109</v>
      </c>
      <c r="B575" t="s">
        <v>2137</v>
      </c>
      <c r="C575" t="s">
        <v>4</v>
      </c>
      <c r="D575" t="s">
        <v>4</v>
      </c>
      <c r="E575" s="3" t="s">
        <v>4</v>
      </c>
      <c r="F575" t="s">
        <v>391</v>
      </c>
      <c r="G575" s="5" t="str">
        <f t="shared" si="8"/>
        <v>View Response</v>
      </c>
      <c r="H575" t="s">
        <v>3020</v>
      </c>
      <c r="I575" t="s">
        <v>3029</v>
      </c>
      <c r="J575" t="s">
        <v>3029</v>
      </c>
      <c r="L575" t="s">
        <v>2930</v>
      </c>
    </row>
    <row r="576" spans="1:13" x14ac:dyDescent="0.35">
      <c r="A576">
        <v>1190109</v>
      </c>
      <c r="B576" t="s">
        <v>2137</v>
      </c>
      <c r="C576" t="s">
        <v>4</v>
      </c>
      <c r="D576" t="s">
        <v>4</v>
      </c>
      <c r="E576" s="3" t="s">
        <v>4</v>
      </c>
      <c r="F576" t="s">
        <v>391</v>
      </c>
      <c r="G576" s="5" t="str">
        <f t="shared" si="8"/>
        <v>View Response</v>
      </c>
      <c r="H576" t="s">
        <v>3020</v>
      </c>
      <c r="I576" t="s">
        <v>3029</v>
      </c>
      <c r="J576" t="s">
        <v>3029</v>
      </c>
      <c r="M576" t="s">
        <v>2916</v>
      </c>
    </row>
    <row r="577" spans="1:14" x14ac:dyDescent="0.35">
      <c r="A577">
        <v>1190110</v>
      </c>
      <c r="B577" t="s">
        <v>2137</v>
      </c>
      <c r="C577" t="s">
        <v>4</v>
      </c>
      <c r="D577" t="s">
        <v>4</v>
      </c>
      <c r="E577" s="3" t="s">
        <v>4</v>
      </c>
      <c r="F577" t="s">
        <v>392</v>
      </c>
      <c r="G577" s="5" t="str">
        <f t="shared" si="8"/>
        <v>View Response</v>
      </c>
      <c r="H577" t="s">
        <v>3020</v>
      </c>
      <c r="I577" t="s">
        <v>3029</v>
      </c>
      <c r="J577" t="s">
        <v>3029</v>
      </c>
      <c r="L577" t="s">
        <v>2942</v>
      </c>
    </row>
    <row r="578" spans="1:14" x14ac:dyDescent="0.35">
      <c r="A578">
        <v>1190112</v>
      </c>
      <c r="B578" t="s">
        <v>1995</v>
      </c>
      <c r="C578" t="s">
        <v>4</v>
      </c>
      <c r="D578" t="s">
        <v>4</v>
      </c>
      <c r="E578" s="3" t="s">
        <v>4</v>
      </c>
      <c r="F578" t="s">
        <v>393</v>
      </c>
      <c r="G578" s="5" t="str">
        <f t="shared" si="8"/>
        <v>View Response</v>
      </c>
      <c r="H578" t="s">
        <v>3020</v>
      </c>
      <c r="I578" t="s">
        <v>3029</v>
      </c>
      <c r="J578" t="s">
        <v>3029</v>
      </c>
      <c r="N578" t="s">
        <v>232</v>
      </c>
    </row>
    <row r="579" spans="1:14" x14ac:dyDescent="0.35">
      <c r="A579">
        <v>1190117</v>
      </c>
      <c r="B579" t="s">
        <v>2138</v>
      </c>
      <c r="C579" t="s">
        <v>4</v>
      </c>
      <c r="D579" t="s">
        <v>4</v>
      </c>
      <c r="E579" s="3" t="s">
        <v>4</v>
      </c>
      <c r="F579" t="s">
        <v>394</v>
      </c>
      <c r="G579" s="5" t="str">
        <f t="shared" ref="G579:G642" si="9">HYPERLINK(F579,"View Response")</f>
        <v>View Response</v>
      </c>
      <c r="H579" t="s">
        <v>3020</v>
      </c>
      <c r="I579" t="s">
        <v>3023</v>
      </c>
      <c r="J579" t="s">
        <v>3021</v>
      </c>
      <c r="M579" t="s">
        <v>2917</v>
      </c>
    </row>
    <row r="580" spans="1:14" x14ac:dyDescent="0.35">
      <c r="A580">
        <v>1190119</v>
      </c>
      <c r="B580" t="s">
        <v>2139</v>
      </c>
      <c r="D580" t="s">
        <v>4</v>
      </c>
      <c r="E580" s="3" t="s">
        <v>4</v>
      </c>
      <c r="F580" t="s">
        <v>395</v>
      </c>
      <c r="G580" s="5" t="str">
        <f t="shared" si="9"/>
        <v>View Response</v>
      </c>
      <c r="H580" t="s">
        <v>3020</v>
      </c>
      <c r="I580" t="s">
        <v>3029</v>
      </c>
      <c r="J580" t="s">
        <v>3021</v>
      </c>
      <c r="M580" t="s">
        <v>2917</v>
      </c>
    </row>
    <row r="581" spans="1:14" x14ac:dyDescent="0.35">
      <c r="A581">
        <v>1190122</v>
      </c>
      <c r="B581" t="s">
        <v>2140</v>
      </c>
      <c r="C581" t="s">
        <v>4</v>
      </c>
      <c r="D581" t="s">
        <v>4</v>
      </c>
      <c r="E581" s="3" t="s">
        <v>4</v>
      </c>
      <c r="F581" t="s">
        <v>396</v>
      </c>
      <c r="G581" s="5" t="str">
        <f t="shared" si="9"/>
        <v>View Response</v>
      </c>
      <c r="H581" t="s">
        <v>3020</v>
      </c>
      <c r="I581" t="s">
        <v>3023</v>
      </c>
      <c r="J581" t="s">
        <v>3021</v>
      </c>
      <c r="M581" t="s">
        <v>2917</v>
      </c>
    </row>
    <row r="582" spans="1:14" x14ac:dyDescent="0.35">
      <c r="A582">
        <v>1190123</v>
      </c>
      <c r="B582" t="s">
        <v>2141</v>
      </c>
      <c r="C582" t="s">
        <v>4</v>
      </c>
      <c r="D582" t="s">
        <v>4</v>
      </c>
      <c r="E582" s="3" t="s">
        <v>4</v>
      </c>
      <c r="F582" t="s">
        <v>397</v>
      </c>
      <c r="G582" s="5" t="str">
        <f t="shared" si="9"/>
        <v>View Response</v>
      </c>
      <c r="H582" t="s">
        <v>3020</v>
      </c>
      <c r="I582" t="s">
        <v>3023</v>
      </c>
      <c r="J582" t="s">
        <v>3021</v>
      </c>
      <c r="N582" t="s">
        <v>232</v>
      </c>
    </row>
    <row r="583" spans="1:14" x14ac:dyDescent="0.35">
      <c r="A583">
        <v>1190123</v>
      </c>
      <c r="B583" t="s">
        <v>2141</v>
      </c>
      <c r="C583" t="s">
        <v>4</v>
      </c>
      <c r="D583" t="s">
        <v>4</v>
      </c>
      <c r="E583" s="3" t="s">
        <v>4</v>
      </c>
      <c r="F583" t="s">
        <v>397</v>
      </c>
      <c r="G583" s="5" t="str">
        <f t="shared" si="9"/>
        <v>View Response</v>
      </c>
      <c r="H583" t="s">
        <v>3020</v>
      </c>
      <c r="I583" t="s">
        <v>3023</v>
      </c>
      <c r="J583" t="s">
        <v>3021</v>
      </c>
      <c r="M583" t="s">
        <v>2917</v>
      </c>
    </row>
    <row r="584" spans="1:14" x14ac:dyDescent="0.35">
      <c r="A584">
        <v>1190125</v>
      </c>
      <c r="B584" t="s">
        <v>2142</v>
      </c>
      <c r="C584" t="s">
        <v>4</v>
      </c>
      <c r="D584" t="s">
        <v>4</v>
      </c>
      <c r="E584" s="3" t="s">
        <v>4</v>
      </c>
      <c r="F584" t="s">
        <v>398</v>
      </c>
      <c r="G584" s="5" t="str">
        <f t="shared" si="9"/>
        <v>View Response</v>
      </c>
      <c r="H584" t="s">
        <v>3020</v>
      </c>
      <c r="I584" t="s">
        <v>3029</v>
      </c>
      <c r="J584" t="s">
        <v>3029</v>
      </c>
      <c r="M584" t="s">
        <v>2917</v>
      </c>
    </row>
    <row r="585" spans="1:14" x14ac:dyDescent="0.35">
      <c r="A585">
        <v>1190126</v>
      </c>
      <c r="B585" t="s">
        <v>2143</v>
      </c>
      <c r="C585" t="s">
        <v>4</v>
      </c>
      <c r="D585" t="s">
        <v>4</v>
      </c>
      <c r="E585" s="3" t="s">
        <v>4</v>
      </c>
      <c r="F585" t="s">
        <v>399</v>
      </c>
      <c r="G585" s="5" t="str">
        <f t="shared" si="9"/>
        <v>View Response</v>
      </c>
      <c r="H585" t="s">
        <v>3020</v>
      </c>
      <c r="I585" t="s">
        <v>3029</v>
      </c>
      <c r="J585" t="s">
        <v>3029</v>
      </c>
      <c r="M585" t="s">
        <v>2917</v>
      </c>
    </row>
    <row r="586" spans="1:14" x14ac:dyDescent="0.35">
      <c r="A586">
        <v>1190127</v>
      </c>
      <c r="B586" t="s">
        <v>2144</v>
      </c>
      <c r="C586" t="s">
        <v>4</v>
      </c>
      <c r="D586" t="s">
        <v>4</v>
      </c>
      <c r="E586" s="3" t="s">
        <v>4</v>
      </c>
      <c r="F586" t="s">
        <v>400</v>
      </c>
      <c r="G586" s="5" t="str">
        <f t="shared" si="9"/>
        <v>View Response</v>
      </c>
      <c r="H586" t="s">
        <v>3020</v>
      </c>
      <c r="I586" t="s">
        <v>3029</v>
      </c>
      <c r="J586" t="s">
        <v>3029</v>
      </c>
      <c r="M586" t="s">
        <v>2917</v>
      </c>
    </row>
    <row r="587" spans="1:14" x14ac:dyDescent="0.35">
      <c r="A587">
        <v>1190136</v>
      </c>
      <c r="B587" t="s">
        <v>2145</v>
      </c>
      <c r="C587" t="s">
        <v>4</v>
      </c>
      <c r="D587" t="s">
        <v>4</v>
      </c>
      <c r="E587" s="3" t="s">
        <v>4</v>
      </c>
      <c r="F587" t="s">
        <v>401</v>
      </c>
      <c r="G587" s="5" t="str">
        <f t="shared" si="9"/>
        <v>View Response</v>
      </c>
      <c r="H587" t="s">
        <v>3020</v>
      </c>
      <c r="I587" t="s">
        <v>3029</v>
      </c>
      <c r="J587" t="s">
        <v>3029</v>
      </c>
      <c r="M587" t="s">
        <v>2917</v>
      </c>
    </row>
    <row r="588" spans="1:14" x14ac:dyDescent="0.35">
      <c r="A588">
        <v>1190137</v>
      </c>
      <c r="B588" t="s">
        <v>2146</v>
      </c>
      <c r="C588" t="s">
        <v>4</v>
      </c>
      <c r="D588" t="s">
        <v>4</v>
      </c>
      <c r="E588" s="3" t="s">
        <v>127</v>
      </c>
      <c r="F588" t="s">
        <v>402</v>
      </c>
      <c r="G588" s="5" t="str">
        <f t="shared" si="9"/>
        <v>View Response</v>
      </c>
      <c r="H588" t="s">
        <v>3020</v>
      </c>
      <c r="I588" t="s">
        <v>3029</v>
      </c>
      <c r="J588" t="s">
        <v>3029</v>
      </c>
      <c r="M588" t="s">
        <v>2917</v>
      </c>
    </row>
    <row r="589" spans="1:14" x14ac:dyDescent="0.35">
      <c r="A589">
        <v>1190139</v>
      </c>
      <c r="B589" t="s">
        <v>2147</v>
      </c>
      <c r="C589" t="s">
        <v>4</v>
      </c>
      <c r="D589" t="s">
        <v>4</v>
      </c>
      <c r="E589" s="3" t="s">
        <v>4</v>
      </c>
      <c r="F589" t="s">
        <v>403</v>
      </c>
      <c r="G589" s="5" t="str">
        <f t="shared" si="9"/>
        <v>View Response</v>
      </c>
      <c r="H589" t="s">
        <v>3020</v>
      </c>
      <c r="I589" t="s">
        <v>3023</v>
      </c>
      <c r="J589" t="s">
        <v>3029</v>
      </c>
      <c r="M589" t="s">
        <v>2923</v>
      </c>
    </row>
    <row r="590" spans="1:14" x14ac:dyDescent="0.35">
      <c r="A590">
        <v>1190139</v>
      </c>
      <c r="B590" t="s">
        <v>2147</v>
      </c>
      <c r="C590" t="s">
        <v>4</v>
      </c>
      <c r="D590" t="s">
        <v>4</v>
      </c>
      <c r="E590" s="3" t="s">
        <v>4</v>
      </c>
      <c r="F590" t="s">
        <v>403</v>
      </c>
      <c r="G590" s="5" t="str">
        <f t="shared" si="9"/>
        <v>View Response</v>
      </c>
      <c r="H590" t="s">
        <v>3020</v>
      </c>
      <c r="I590" t="s">
        <v>3023</v>
      </c>
      <c r="J590" t="s">
        <v>3029</v>
      </c>
      <c r="M590" t="s">
        <v>2950</v>
      </c>
    </row>
    <row r="591" spans="1:14" x14ac:dyDescent="0.35">
      <c r="A591">
        <v>1190140</v>
      </c>
      <c r="B591" t="s">
        <v>2148</v>
      </c>
      <c r="D591" t="s">
        <v>4</v>
      </c>
      <c r="E591" s="3" t="s">
        <v>4</v>
      </c>
      <c r="F591" t="s">
        <v>404</v>
      </c>
      <c r="G591" s="5" t="str">
        <f t="shared" si="9"/>
        <v>View Response</v>
      </c>
      <c r="H591" t="s">
        <v>3020</v>
      </c>
      <c r="I591" t="s">
        <v>3029</v>
      </c>
      <c r="J591" t="s">
        <v>3029</v>
      </c>
      <c r="M591" t="s">
        <v>2923</v>
      </c>
    </row>
    <row r="592" spans="1:14" x14ac:dyDescent="0.35">
      <c r="A592">
        <v>1190140</v>
      </c>
      <c r="B592" t="s">
        <v>2148</v>
      </c>
      <c r="D592" t="s">
        <v>4</v>
      </c>
      <c r="E592" s="3" t="s">
        <v>4</v>
      </c>
      <c r="F592" t="s">
        <v>404</v>
      </c>
      <c r="G592" s="5" t="str">
        <f t="shared" si="9"/>
        <v>View Response</v>
      </c>
      <c r="H592" t="s">
        <v>3020</v>
      </c>
      <c r="I592" t="s">
        <v>3029</v>
      </c>
      <c r="J592" t="s">
        <v>3029</v>
      </c>
      <c r="M592" t="s">
        <v>2924</v>
      </c>
    </row>
    <row r="593" spans="1:13" x14ac:dyDescent="0.35">
      <c r="A593">
        <v>1190140</v>
      </c>
      <c r="B593" t="s">
        <v>2148</v>
      </c>
      <c r="D593" t="s">
        <v>4</v>
      </c>
      <c r="E593" s="3" t="s">
        <v>4</v>
      </c>
      <c r="F593" t="s">
        <v>404</v>
      </c>
      <c r="G593" s="5" t="str">
        <f t="shared" si="9"/>
        <v>View Response</v>
      </c>
      <c r="H593" t="s">
        <v>3020</v>
      </c>
      <c r="I593" t="s">
        <v>3029</v>
      </c>
      <c r="J593" t="s">
        <v>3029</v>
      </c>
      <c r="M593" t="s">
        <v>2950</v>
      </c>
    </row>
    <row r="594" spans="1:13" x14ac:dyDescent="0.35">
      <c r="A594">
        <v>1190141</v>
      </c>
      <c r="B594" t="s">
        <v>2069</v>
      </c>
      <c r="C594" t="s">
        <v>405</v>
      </c>
      <c r="D594" t="s">
        <v>4</v>
      </c>
      <c r="E594" s="3" t="s">
        <v>4</v>
      </c>
      <c r="F594" t="s">
        <v>406</v>
      </c>
      <c r="G594" s="5" t="str">
        <f t="shared" si="9"/>
        <v>View Response</v>
      </c>
      <c r="H594" t="s">
        <v>3020</v>
      </c>
      <c r="I594" t="s">
        <v>3029</v>
      </c>
      <c r="J594" t="s">
        <v>3029</v>
      </c>
      <c r="L594" t="s">
        <v>2972</v>
      </c>
    </row>
    <row r="595" spans="1:13" x14ac:dyDescent="0.35">
      <c r="A595">
        <v>1190142</v>
      </c>
      <c r="B595" t="s">
        <v>2149</v>
      </c>
      <c r="C595" t="s">
        <v>4</v>
      </c>
      <c r="D595" t="s">
        <v>4</v>
      </c>
      <c r="E595" s="3" t="s">
        <v>4</v>
      </c>
      <c r="F595" t="s">
        <v>407</v>
      </c>
      <c r="G595" s="5" t="str">
        <f t="shared" si="9"/>
        <v>View Response</v>
      </c>
      <c r="H595" t="s">
        <v>3020</v>
      </c>
      <c r="I595" t="s">
        <v>3029</v>
      </c>
      <c r="J595" t="s">
        <v>3029</v>
      </c>
      <c r="L595" t="s">
        <v>2937</v>
      </c>
    </row>
    <row r="596" spans="1:13" x14ac:dyDescent="0.35">
      <c r="A596">
        <v>1190144</v>
      </c>
      <c r="B596" t="s">
        <v>2149</v>
      </c>
      <c r="C596" t="s">
        <v>4</v>
      </c>
      <c r="D596" t="s">
        <v>4</v>
      </c>
      <c r="E596" s="3" t="s">
        <v>4</v>
      </c>
      <c r="F596" t="s">
        <v>408</v>
      </c>
      <c r="G596" s="5" t="str">
        <f t="shared" si="9"/>
        <v>View Response</v>
      </c>
      <c r="H596" t="s">
        <v>3020</v>
      </c>
      <c r="I596" t="s">
        <v>3029</v>
      </c>
      <c r="J596" t="s">
        <v>3029</v>
      </c>
      <c r="L596" t="s">
        <v>2955</v>
      </c>
    </row>
    <row r="597" spans="1:13" x14ac:dyDescent="0.35">
      <c r="A597">
        <v>1190146</v>
      </c>
      <c r="B597" t="s">
        <v>2150</v>
      </c>
      <c r="C597" t="s">
        <v>4</v>
      </c>
      <c r="D597" t="s">
        <v>4</v>
      </c>
      <c r="E597" s="3" t="s">
        <v>127</v>
      </c>
      <c r="F597" t="s">
        <v>409</v>
      </c>
      <c r="G597" s="5" t="str">
        <f t="shared" si="9"/>
        <v>View Response</v>
      </c>
      <c r="H597" t="s">
        <v>3020</v>
      </c>
      <c r="I597" t="s">
        <v>3023</v>
      </c>
      <c r="J597" t="s">
        <v>3021</v>
      </c>
      <c r="L597" t="s">
        <v>2943</v>
      </c>
    </row>
    <row r="598" spans="1:13" x14ac:dyDescent="0.35">
      <c r="A598">
        <v>1190155</v>
      </c>
      <c r="B598" t="s">
        <v>2151</v>
      </c>
      <c r="C598" t="s">
        <v>4</v>
      </c>
      <c r="D598" t="s">
        <v>4</v>
      </c>
      <c r="E598" s="3" t="s">
        <v>4</v>
      </c>
      <c r="F598" t="s">
        <v>410</v>
      </c>
      <c r="G598" s="5" t="str">
        <f t="shared" si="9"/>
        <v>View Response</v>
      </c>
      <c r="H598" t="s">
        <v>3020</v>
      </c>
      <c r="I598" t="s">
        <v>3029</v>
      </c>
      <c r="J598" t="s">
        <v>3029</v>
      </c>
      <c r="M598" t="s">
        <v>2951</v>
      </c>
    </row>
    <row r="599" spans="1:13" x14ac:dyDescent="0.35">
      <c r="A599">
        <v>1190155</v>
      </c>
      <c r="B599" t="s">
        <v>2151</v>
      </c>
      <c r="C599" t="s">
        <v>4</v>
      </c>
      <c r="D599" t="s">
        <v>4</v>
      </c>
      <c r="E599" s="3" t="s">
        <v>4</v>
      </c>
      <c r="F599" t="s">
        <v>410</v>
      </c>
      <c r="G599" s="5" t="str">
        <f t="shared" si="9"/>
        <v>View Response</v>
      </c>
      <c r="H599" t="s">
        <v>3020</v>
      </c>
      <c r="I599" t="s">
        <v>3029</v>
      </c>
      <c r="J599" t="s">
        <v>3029</v>
      </c>
      <c r="M599" t="s">
        <v>2952</v>
      </c>
    </row>
    <row r="600" spans="1:13" x14ac:dyDescent="0.35">
      <c r="A600">
        <v>1190155</v>
      </c>
      <c r="B600" t="s">
        <v>2151</v>
      </c>
      <c r="C600" t="s">
        <v>4</v>
      </c>
      <c r="D600" t="s">
        <v>4</v>
      </c>
      <c r="E600" s="3" t="s">
        <v>4</v>
      </c>
      <c r="F600" t="s">
        <v>410</v>
      </c>
      <c r="G600" s="5" t="str">
        <f t="shared" si="9"/>
        <v>View Response</v>
      </c>
      <c r="H600" t="s">
        <v>3020</v>
      </c>
      <c r="I600" t="s">
        <v>3029</v>
      </c>
      <c r="J600" t="s">
        <v>3029</v>
      </c>
      <c r="M600" t="s">
        <v>2953</v>
      </c>
    </row>
    <row r="601" spans="1:13" x14ac:dyDescent="0.35">
      <c r="A601">
        <v>1190156</v>
      </c>
      <c r="B601" t="s">
        <v>2151</v>
      </c>
      <c r="C601" t="s">
        <v>4</v>
      </c>
      <c r="D601" t="s">
        <v>4</v>
      </c>
      <c r="E601" s="3" t="s">
        <v>4</v>
      </c>
      <c r="F601" t="s">
        <v>411</v>
      </c>
      <c r="G601" s="5" t="str">
        <f t="shared" si="9"/>
        <v>View Response</v>
      </c>
      <c r="H601" t="s">
        <v>3020</v>
      </c>
      <c r="I601" t="s">
        <v>3023</v>
      </c>
      <c r="J601" t="s">
        <v>3029</v>
      </c>
      <c r="L601" t="s">
        <v>2937</v>
      </c>
    </row>
    <row r="602" spans="1:13" x14ac:dyDescent="0.35">
      <c r="A602">
        <v>1190157</v>
      </c>
      <c r="B602" t="s">
        <v>2151</v>
      </c>
      <c r="C602" t="s">
        <v>4</v>
      </c>
      <c r="D602" t="s">
        <v>4</v>
      </c>
      <c r="E602" s="3" t="s">
        <v>4</v>
      </c>
      <c r="F602" t="s">
        <v>412</v>
      </c>
      <c r="G602" s="5" t="str">
        <f t="shared" si="9"/>
        <v>View Response</v>
      </c>
      <c r="H602" t="s">
        <v>3020</v>
      </c>
      <c r="I602" t="s">
        <v>3029</v>
      </c>
      <c r="J602" t="s">
        <v>3029</v>
      </c>
      <c r="M602" t="s">
        <v>2916</v>
      </c>
    </row>
    <row r="603" spans="1:13" x14ac:dyDescent="0.35">
      <c r="A603">
        <v>1190162</v>
      </c>
      <c r="B603" t="s">
        <v>2152</v>
      </c>
      <c r="C603" t="s">
        <v>4</v>
      </c>
      <c r="D603" t="s">
        <v>4</v>
      </c>
      <c r="E603" s="3" t="s">
        <v>4</v>
      </c>
      <c r="F603" t="s">
        <v>413</v>
      </c>
      <c r="G603" s="5" t="str">
        <f t="shared" si="9"/>
        <v>View Response</v>
      </c>
      <c r="H603" t="s">
        <v>3020</v>
      </c>
      <c r="I603" t="s">
        <v>3029</v>
      </c>
      <c r="J603" t="s">
        <v>3029</v>
      </c>
      <c r="M603" t="s">
        <v>2917</v>
      </c>
    </row>
    <row r="604" spans="1:13" x14ac:dyDescent="0.35">
      <c r="A604">
        <v>1190180</v>
      </c>
      <c r="B604" t="s">
        <v>2153</v>
      </c>
      <c r="C604" t="s">
        <v>4</v>
      </c>
      <c r="D604" t="s">
        <v>4</v>
      </c>
      <c r="E604" s="3" t="s">
        <v>4</v>
      </c>
      <c r="F604" t="s">
        <v>414</v>
      </c>
      <c r="G604" s="5" t="str">
        <f t="shared" si="9"/>
        <v>View Response</v>
      </c>
      <c r="H604" t="s">
        <v>3020</v>
      </c>
      <c r="I604" t="s">
        <v>3023</v>
      </c>
      <c r="J604" t="s">
        <v>3029</v>
      </c>
      <c r="M604" t="s">
        <v>2923</v>
      </c>
    </row>
    <row r="605" spans="1:13" x14ac:dyDescent="0.35">
      <c r="A605">
        <v>1190180</v>
      </c>
      <c r="B605" t="s">
        <v>2153</v>
      </c>
      <c r="C605" t="s">
        <v>4</v>
      </c>
      <c r="D605" t="s">
        <v>4</v>
      </c>
      <c r="E605" s="3" t="s">
        <v>4</v>
      </c>
      <c r="F605" t="s">
        <v>414</v>
      </c>
      <c r="G605" s="5" t="str">
        <f t="shared" si="9"/>
        <v>View Response</v>
      </c>
      <c r="H605" t="s">
        <v>3020</v>
      </c>
      <c r="I605" t="s">
        <v>3023</v>
      </c>
      <c r="J605" t="s">
        <v>3029</v>
      </c>
      <c r="M605" t="s">
        <v>2924</v>
      </c>
    </row>
    <row r="606" spans="1:13" x14ac:dyDescent="0.35">
      <c r="A606">
        <v>1190181</v>
      </c>
      <c r="B606" t="s">
        <v>2154</v>
      </c>
      <c r="C606" t="s">
        <v>4</v>
      </c>
      <c r="D606" t="s">
        <v>4</v>
      </c>
      <c r="E606" s="3" t="s">
        <v>127</v>
      </c>
      <c r="F606" t="s">
        <v>415</v>
      </c>
      <c r="G606" s="5" t="str">
        <f t="shared" si="9"/>
        <v>View Response</v>
      </c>
      <c r="H606" t="s">
        <v>3020</v>
      </c>
      <c r="I606" t="s">
        <v>3023</v>
      </c>
      <c r="J606" t="s">
        <v>3029</v>
      </c>
      <c r="M606" t="s">
        <v>2923</v>
      </c>
    </row>
    <row r="607" spans="1:13" x14ac:dyDescent="0.35">
      <c r="A607">
        <v>1190181</v>
      </c>
      <c r="B607" t="s">
        <v>2154</v>
      </c>
      <c r="C607" t="s">
        <v>4</v>
      </c>
      <c r="D607" t="s">
        <v>4</v>
      </c>
      <c r="E607" s="3" t="s">
        <v>127</v>
      </c>
      <c r="F607" t="s">
        <v>415</v>
      </c>
      <c r="G607" s="5" t="str">
        <f t="shared" si="9"/>
        <v>View Response</v>
      </c>
      <c r="H607" t="s">
        <v>3020</v>
      </c>
      <c r="I607" t="s">
        <v>3023</v>
      </c>
      <c r="J607" t="s">
        <v>3029</v>
      </c>
      <c r="M607" t="s">
        <v>2924</v>
      </c>
    </row>
    <row r="608" spans="1:13" x14ac:dyDescent="0.35">
      <c r="A608">
        <v>1190183</v>
      </c>
      <c r="B608" t="s">
        <v>2155</v>
      </c>
      <c r="C608" t="s">
        <v>4</v>
      </c>
      <c r="D608" t="s">
        <v>4</v>
      </c>
      <c r="E608" s="3" t="s">
        <v>127</v>
      </c>
      <c r="F608" t="s">
        <v>416</v>
      </c>
      <c r="G608" s="5" t="str">
        <f t="shared" si="9"/>
        <v>View Response</v>
      </c>
      <c r="H608" t="s">
        <v>3020</v>
      </c>
      <c r="I608" t="s">
        <v>3023</v>
      </c>
      <c r="J608" t="s">
        <v>3021</v>
      </c>
      <c r="M608" t="s">
        <v>2923</v>
      </c>
    </row>
    <row r="609" spans="1:13" x14ac:dyDescent="0.35">
      <c r="A609">
        <v>1190183</v>
      </c>
      <c r="B609" t="s">
        <v>2155</v>
      </c>
      <c r="C609" t="s">
        <v>4</v>
      </c>
      <c r="D609" t="s">
        <v>4</v>
      </c>
      <c r="E609" s="3" t="s">
        <v>127</v>
      </c>
      <c r="F609" t="s">
        <v>416</v>
      </c>
      <c r="G609" s="5" t="str">
        <f t="shared" si="9"/>
        <v>View Response</v>
      </c>
      <c r="H609" t="s">
        <v>3020</v>
      </c>
      <c r="I609" t="s">
        <v>3023</v>
      </c>
      <c r="J609" t="s">
        <v>3021</v>
      </c>
      <c r="M609" t="s">
        <v>2950</v>
      </c>
    </row>
    <row r="610" spans="1:13" x14ac:dyDescent="0.35">
      <c r="A610">
        <v>1190188</v>
      </c>
      <c r="B610" t="s">
        <v>2156</v>
      </c>
      <c r="C610" t="s">
        <v>4</v>
      </c>
      <c r="D610" t="s">
        <v>4</v>
      </c>
      <c r="E610" s="3" t="s">
        <v>4</v>
      </c>
      <c r="F610" t="s">
        <v>417</v>
      </c>
      <c r="G610" s="5" t="str">
        <f t="shared" si="9"/>
        <v>View Response</v>
      </c>
      <c r="H610" t="s">
        <v>3020</v>
      </c>
      <c r="I610" t="s">
        <v>3029</v>
      </c>
      <c r="J610" t="s">
        <v>3029</v>
      </c>
      <c r="M610" t="s">
        <v>2917</v>
      </c>
    </row>
    <row r="611" spans="1:13" x14ac:dyDescent="0.35">
      <c r="A611">
        <v>1190192</v>
      </c>
      <c r="B611" t="s">
        <v>1900</v>
      </c>
      <c r="D611" t="s">
        <v>4</v>
      </c>
      <c r="E611" s="3" t="s">
        <v>4</v>
      </c>
      <c r="F611" t="s">
        <v>418</v>
      </c>
      <c r="G611" s="5" t="str">
        <f t="shared" si="9"/>
        <v>View Response</v>
      </c>
      <c r="H611" t="s">
        <v>3020</v>
      </c>
      <c r="I611" t="s">
        <v>3029</v>
      </c>
      <c r="J611" t="s">
        <v>3029</v>
      </c>
      <c r="M611" t="s">
        <v>2917</v>
      </c>
    </row>
    <row r="612" spans="1:13" x14ac:dyDescent="0.35">
      <c r="A612">
        <v>1190193</v>
      </c>
      <c r="B612" t="s">
        <v>2157</v>
      </c>
      <c r="C612" t="s">
        <v>4</v>
      </c>
      <c r="D612" t="s">
        <v>4</v>
      </c>
      <c r="E612" s="3" t="s">
        <v>4</v>
      </c>
      <c r="F612" t="s">
        <v>419</v>
      </c>
      <c r="G612" s="5" t="str">
        <f t="shared" si="9"/>
        <v>View Response</v>
      </c>
      <c r="H612" t="s">
        <v>3020</v>
      </c>
      <c r="I612" t="s">
        <v>3029</v>
      </c>
      <c r="J612" t="s">
        <v>3029</v>
      </c>
      <c r="M612" t="s">
        <v>2917</v>
      </c>
    </row>
    <row r="613" spans="1:13" x14ac:dyDescent="0.35">
      <c r="A613">
        <v>1190196</v>
      </c>
      <c r="B613" t="s">
        <v>2158</v>
      </c>
      <c r="C613" t="s">
        <v>4</v>
      </c>
      <c r="D613" t="s">
        <v>4</v>
      </c>
      <c r="E613" s="3" t="s">
        <v>127</v>
      </c>
      <c r="F613" t="s">
        <v>420</v>
      </c>
      <c r="G613" s="5" t="str">
        <f t="shared" si="9"/>
        <v>View Response</v>
      </c>
      <c r="H613" t="s">
        <v>3020</v>
      </c>
      <c r="I613" t="s">
        <v>3029</v>
      </c>
      <c r="J613" t="s">
        <v>3029</v>
      </c>
      <c r="M613" t="s">
        <v>2917</v>
      </c>
    </row>
    <row r="614" spans="1:13" x14ac:dyDescent="0.35">
      <c r="A614">
        <v>1190197</v>
      </c>
      <c r="B614" t="s">
        <v>2159</v>
      </c>
      <c r="C614" t="s">
        <v>4</v>
      </c>
      <c r="D614" t="s">
        <v>4</v>
      </c>
      <c r="E614" s="3" t="s">
        <v>127</v>
      </c>
      <c r="F614" t="s">
        <v>421</v>
      </c>
      <c r="G614" s="5" t="str">
        <f t="shared" si="9"/>
        <v>View Response</v>
      </c>
      <c r="H614" t="s">
        <v>3020</v>
      </c>
      <c r="I614" t="s">
        <v>3029</v>
      </c>
      <c r="J614" t="s">
        <v>3029</v>
      </c>
      <c r="L614" t="s">
        <v>2943</v>
      </c>
    </row>
    <row r="615" spans="1:13" x14ac:dyDescent="0.35">
      <c r="A615">
        <v>1190197</v>
      </c>
      <c r="B615" t="s">
        <v>2159</v>
      </c>
      <c r="C615" t="s">
        <v>4</v>
      </c>
      <c r="D615" t="s">
        <v>4</v>
      </c>
      <c r="E615" s="3" t="s">
        <v>127</v>
      </c>
      <c r="F615" t="s">
        <v>421</v>
      </c>
      <c r="G615" s="5" t="str">
        <f t="shared" si="9"/>
        <v>View Response</v>
      </c>
      <c r="H615" t="s">
        <v>3020</v>
      </c>
      <c r="I615" t="s">
        <v>3029</v>
      </c>
      <c r="J615" t="s">
        <v>3029</v>
      </c>
      <c r="M615" t="s">
        <v>2916</v>
      </c>
    </row>
    <row r="616" spans="1:13" x14ac:dyDescent="0.35">
      <c r="A616">
        <v>1190199</v>
      </c>
      <c r="B616" t="s">
        <v>2149</v>
      </c>
      <c r="C616" t="s">
        <v>4</v>
      </c>
      <c r="D616" t="s">
        <v>4</v>
      </c>
      <c r="E616" s="3" t="s">
        <v>4</v>
      </c>
      <c r="F616" t="s">
        <v>422</v>
      </c>
      <c r="G616" s="5" t="str">
        <f t="shared" si="9"/>
        <v>View Response</v>
      </c>
      <c r="H616" t="s">
        <v>3020</v>
      </c>
      <c r="I616" t="s">
        <v>3029</v>
      </c>
      <c r="J616" t="s">
        <v>3029</v>
      </c>
      <c r="L616" t="s">
        <v>2942</v>
      </c>
    </row>
    <row r="617" spans="1:13" x14ac:dyDescent="0.35">
      <c r="A617">
        <v>1190200</v>
      </c>
      <c r="B617" t="s">
        <v>2160</v>
      </c>
      <c r="C617" t="s">
        <v>4</v>
      </c>
      <c r="D617" t="s">
        <v>4</v>
      </c>
      <c r="E617" s="3" t="s">
        <v>4</v>
      </c>
      <c r="F617" t="s">
        <v>423</v>
      </c>
      <c r="G617" s="5" t="str">
        <f t="shared" si="9"/>
        <v>View Response</v>
      </c>
      <c r="H617" t="s">
        <v>3020</v>
      </c>
      <c r="I617" t="s">
        <v>3029</v>
      </c>
      <c r="J617" t="s">
        <v>3021</v>
      </c>
      <c r="M617" t="s">
        <v>2917</v>
      </c>
    </row>
    <row r="618" spans="1:13" x14ac:dyDescent="0.35">
      <c r="A618">
        <v>1190201</v>
      </c>
      <c r="B618" t="s">
        <v>1885</v>
      </c>
      <c r="C618" t="s">
        <v>4</v>
      </c>
      <c r="D618" t="s">
        <v>4</v>
      </c>
      <c r="E618" s="3" t="s">
        <v>4</v>
      </c>
      <c r="F618" t="s">
        <v>424</v>
      </c>
      <c r="G618" s="5" t="str">
        <f t="shared" si="9"/>
        <v>View Response</v>
      </c>
      <c r="H618" t="s">
        <v>3020</v>
      </c>
      <c r="I618" t="s">
        <v>3029</v>
      </c>
      <c r="J618" t="s">
        <v>3029</v>
      </c>
      <c r="M618" t="s">
        <v>2917</v>
      </c>
    </row>
    <row r="619" spans="1:13" x14ac:dyDescent="0.35">
      <c r="A619">
        <v>1190202</v>
      </c>
      <c r="B619" t="s">
        <v>2085</v>
      </c>
      <c r="C619" t="s">
        <v>425</v>
      </c>
      <c r="D619" t="s">
        <v>4</v>
      </c>
      <c r="E619" s="3" t="s">
        <v>127</v>
      </c>
      <c r="F619" t="s">
        <v>426</v>
      </c>
      <c r="G619" s="5" t="str">
        <f t="shared" si="9"/>
        <v>View Response</v>
      </c>
      <c r="H619" t="s">
        <v>3020</v>
      </c>
      <c r="I619" t="s">
        <v>3023</v>
      </c>
      <c r="J619" t="s">
        <v>3021</v>
      </c>
      <c r="M619" t="s">
        <v>2922</v>
      </c>
    </row>
    <row r="620" spans="1:13" x14ac:dyDescent="0.35">
      <c r="A620">
        <v>1190204</v>
      </c>
      <c r="B620" t="s">
        <v>2161</v>
      </c>
      <c r="C620" t="s">
        <v>4</v>
      </c>
      <c r="D620" t="s">
        <v>4</v>
      </c>
      <c r="E620" s="3" t="s">
        <v>4</v>
      </c>
      <c r="F620" t="s">
        <v>427</v>
      </c>
      <c r="G620" s="5" t="str">
        <f t="shared" si="9"/>
        <v>View Response</v>
      </c>
      <c r="H620" t="s">
        <v>3020</v>
      </c>
      <c r="I620" t="s">
        <v>3029</v>
      </c>
      <c r="J620" t="s">
        <v>3029</v>
      </c>
      <c r="M620" t="s">
        <v>2917</v>
      </c>
    </row>
    <row r="621" spans="1:13" x14ac:dyDescent="0.35">
      <c r="A621">
        <v>1190205</v>
      </c>
      <c r="B621" t="s">
        <v>2162</v>
      </c>
      <c r="C621" t="s">
        <v>4</v>
      </c>
      <c r="D621" t="s">
        <v>4</v>
      </c>
      <c r="E621" s="3" t="s">
        <v>4</v>
      </c>
      <c r="F621" t="s">
        <v>428</v>
      </c>
      <c r="G621" s="5" t="str">
        <f t="shared" si="9"/>
        <v>View Response</v>
      </c>
      <c r="H621" t="s">
        <v>3020</v>
      </c>
      <c r="I621" t="s">
        <v>3029</v>
      </c>
      <c r="J621" t="s">
        <v>3021</v>
      </c>
      <c r="M621" t="s">
        <v>2917</v>
      </c>
    </row>
    <row r="622" spans="1:13" x14ac:dyDescent="0.35">
      <c r="A622">
        <v>1190206</v>
      </c>
      <c r="B622" t="s">
        <v>2069</v>
      </c>
      <c r="C622" t="s">
        <v>405</v>
      </c>
      <c r="D622" t="s">
        <v>4</v>
      </c>
      <c r="E622" s="3" t="s">
        <v>4</v>
      </c>
      <c r="F622" t="s">
        <v>429</v>
      </c>
      <c r="G622" s="5" t="str">
        <f t="shared" si="9"/>
        <v>View Response</v>
      </c>
      <c r="H622" t="s">
        <v>3020</v>
      </c>
      <c r="I622" t="s">
        <v>3029</v>
      </c>
      <c r="J622" t="s">
        <v>3029</v>
      </c>
      <c r="L622" t="s">
        <v>2973</v>
      </c>
    </row>
    <row r="623" spans="1:13" x14ac:dyDescent="0.35">
      <c r="A623">
        <v>1190207</v>
      </c>
      <c r="B623" t="s">
        <v>2163</v>
      </c>
      <c r="C623" t="s">
        <v>4</v>
      </c>
      <c r="D623" t="s">
        <v>4</v>
      </c>
      <c r="E623" s="3" t="s">
        <v>127</v>
      </c>
      <c r="F623" t="s">
        <v>430</v>
      </c>
      <c r="G623" s="5" t="str">
        <f t="shared" si="9"/>
        <v>View Response</v>
      </c>
      <c r="H623" t="s">
        <v>3020</v>
      </c>
      <c r="I623" t="s">
        <v>3029</v>
      </c>
      <c r="J623" t="s">
        <v>3029</v>
      </c>
      <c r="L623" t="s">
        <v>2943</v>
      </c>
    </row>
    <row r="624" spans="1:13" x14ac:dyDescent="0.35">
      <c r="A624">
        <v>1190207</v>
      </c>
      <c r="B624" t="s">
        <v>2163</v>
      </c>
      <c r="C624" t="s">
        <v>4</v>
      </c>
      <c r="D624" t="s">
        <v>4</v>
      </c>
      <c r="E624" s="3" t="s">
        <v>127</v>
      </c>
      <c r="F624" t="s">
        <v>430</v>
      </c>
      <c r="G624" s="5" t="str">
        <f t="shared" si="9"/>
        <v>View Response</v>
      </c>
      <c r="H624" t="s">
        <v>3020</v>
      </c>
      <c r="I624" t="s">
        <v>3029</v>
      </c>
      <c r="J624" t="s">
        <v>3029</v>
      </c>
      <c r="M624" t="s">
        <v>2916</v>
      </c>
    </row>
    <row r="625" spans="1:13" x14ac:dyDescent="0.35">
      <c r="A625">
        <v>1190208</v>
      </c>
      <c r="B625" t="s">
        <v>2069</v>
      </c>
      <c r="C625" t="s">
        <v>405</v>
      </c>
      <c r="D625" t="s">
        <v>4</v>
      </c>
      <c r="E625" s="3" t="s">
        <v>4</v>
      </c>
      <c r="F625" t="s">
        <v>431</v>
      </c>
      <c r="G625" s="5" t="str">
        <f t="shared" si="9"/>
        <v>View Response</v>
      </c>
      <c r="H625" t="s">
        <v>3020</v>
      </c>
      <c r="I625" t="s">
        <v>3029</v>
      </c>
      <c r="J625" t="s">
        <v>3029</v>
      </c>
      <c r="L625" t="s">
        <v>2974</v>
      </c>
    </row>
    <row r="626" spans="1:13" x14ac:dyDescent="0.35">
      <c r="A626">
        <v>1190209</v>
      </c>
      <c r="B626" t="s">
        <v>2069</v>
      </c>
      <c r="C626" t="s">
        <v>405</v>
      </c>
      <c r="D626" t="s">
        <v>4</v>
      </c>
      <c r="E626" s="3" t="s">
        <v>4</v>
      </c>
      <c r="F626" t="s">
        <v>432</v>
      </c>
      <c r="G626" s="5" t="str">
        <f t="shared" si="9"/>
        <v>View Response</v>
      </c>
      <c r="H626" t="s">
        <v>3020</v>
      </c>
      <c r="I626" t="s">
        <v>3029</v>
      </c>
      <c r="J626" t="s">
        <v>3029</v>
      </c>
      <c r="L626" t="s">
        <v>2937</v>
      </c>
    </row>
    <row r="627" spans="1:13" x14ac:dyDescent="0.35">
      <c r="A627">
        <v>1190210</v>
      </c>
      <c r="B627" t="s">
        <v>2164</v>
      </c>
      <c r="C627" t="s">
        <v>4</v>
      </c>
      <c r="D627" t="s">
        <v>4</v>
      </c>
      <c r="E627" s="3" t="s">
        <v>4</v>
      </c>
      <c r="F627" t="s">
        <v>433</v>
      </c>
      <c r="G627" s="5" t="str">
        <f t="shared" si="9"/>
        <v>View Response</v>
      </c>
      <c r="H627" t="s">
        <v>3020</v>
      </c>
      <c r="I627" t="s">
        <v>3029</v>
      </c>
      <c r="J627" t="s">
        <v>3029</v>
      </c>
      <c r="M627" t="s">
        <v>2917</v>
      </c>
    </row>
    <row r="628" spans="1:13" x14ac:dyDescent="0.35">
      <c r="A628">
        <v>1190211</v>
      </c>
      <c r="B628" t="s">
        <v>2069</v>
      </c>
      <c r="C628" t="s">
        <v>405</v>
      </c>
      <c r="D628" t="s">
        <v>4</v>
      </c>
      <c r="E628" s="3" t="s">
        <v>4</v>
      </c>
      <c r="F628" t="s">
        <v>434</v>
      </c>
      <c r="G628" s="5" t="str">
        <f t="shared" si="9"/>
        <v>View Response</v>
      </c>
      <c r="H628" t="s">
        <v>3020</v>
      </c>
      <c r="I628" t="s">
        <v>3029</v>
      </c>
      <c r="J628" t="s">
        <v>3029</v>
      </c>
      <c r="L628" t="s">
        <v>2975</v>
      </c>
    </row>
    <row r="629" spans="1:13" x14ac:dyDescent="0.35">
      <c r="A629">
        <v>1190212</v>
      </c>
      <c r="B629" t="s">
        <v>2069</v>
      </c>
      <c r="C629" t="s">
        <v>405</v>
      </c>
      <c r="D629" t="s">
        <v>4</v>
      </c>
      <c r="E629" s="3" t="s">
        <v>4</v>
      </c>
      <c r="F629" t="s">
        <v>435</v>
      </c>
      <c r="G629" s="5" t="str">
        <f t="shared" si="9"/>
        <v>View Response</v>
      </c>
      <c r="H629" t="s">
        <v>3020</v>
      </c>
      <c r="I629" t="s">
        <v>3029</v>
      </c>
      <c r="J629" t="s">
        <v>3029</v>
      </c>
      <c r="L629" t="s">
        <v>2976</v>
      </c>
    </row>
    <row r="630" spans="1:13" x14ac:dyDescent="0.35">
      <c r="A630">
        <v>1190213</v>
      </c>
      <c r="B630" t="s">
        <v>2069</v>
      </c>
      <c r="C630" t="s">
        <v>405</v>
      </c>
      <c r="D630" t="s">
        <v>4</v>
      </c>
      <c r="E630" s="3" t="s">
        <v>4</v>
      </c>
      <c r="F630" t="s">
        <v>436</v>
      </c>
      <c r="G630" s="5" t="str">
        <f t="shared" si="9"/>
        <v>View Response</v>
      </c>
      <c r="H630" t="s">
        <v>3020</v>
      </c>
      <c r="I630" t="s">
        <v>3029</v>
      </c>
      <c r="J630" t="s">
        <v>3029</v>
      </c>
      <c r="L630" t="s">
        <v>2977</v>
      </c>
    </row>
    <row r="631" spans="1:13" x14ac:dyDescent="0.35">
      <c r="A631">
        <v>1190215</v>
      </c>
      <c r="B631" t="s">
        <v>2069</v>
      </c>
      <c r="C631" t="s">
        <v>405</v>
      </c>
      <c r="D631" t="s">
        <v>4</v>
      </c>
      <c r="E631" s="3" t="s">
        <v>4</v>
      </c>
      <c r="F631" t="s">
        <v>437</v>
      </c>
      <c r="G631" s="5" t="str">
        <f t="shared" si="9"/>
        <v>View Response</v>
      </c>
      <c r="H631" t="s">
        <v>3020</v>
      </c>
      <c r="I631" t="s">
        <v>3029</v>
      </c>
      <c r="J631" t="s">
        <v>3029</v>
      </c>
      <c r="L631" t="s">
        <v>2961</v>
      </c>
    </row>
    <row r="632" spans="1:13" x14ac:dyDescent="0.35">
      <c r="A632">
        <v>1190216</v>
      </c>
      <c r="B632" t="s">
        <v>2069</v>
      </c>
      <c r="C632" t="s">
        <v>405</v>
      </c>
      <c r="D632" t="s">
        <v>4</v>
      </c>
      <c r="E632" s="3" t="s">
        <v>4</v>
      </c>
      <c r="F632" t="s">
        <v>438</v>
      </c>
      <c r="G632" s="5" t="str">
        <f t="shared" si="9"/>
        <v>View Response</v>
      </c>
      <c r="H632" t="s">
        <v>3020</v>
      </c>
      <c r="I632" t="s">
        <v>3029</v>
      </c>
      <c r="J632" t="s">
        <v>3029</v>
      </c>
      <c r="L632" t="s">
        <v>2955</v>
      </c>
    </row>
    <row r="633" spans="1:13" x14ac:dyDescent="0.35">
      <c r="A633">
        <v>1190217</v>
      </c>
      <c r="B633" t="s">
        <v>2165</v>
      </c>
      <c r="C633" t="s">
        <v>4</v>
      </c>
      <c r="D633" t="s">
        <v>4</v>
      </c>
      <c r="E633" s="3" t="s">
        <v>4</v>
      </c>
      <c r="F633" t="s">
        <v>439</v>
      </c>
      <c r="G633" s="5" t="str">
        <f t="shared" si="9"/>
        <v>View Response</v>
      </c>
      <c r="H633" t="s">
        <v>3020</v>
      </c>
      <c r="I633" t="s">
        <v>3029</v>
      </c>
      <c r="J633" t="s">
        <v>3029</v>
      </c>
      <c r="M633" t="s">
        <v>2917</v>
      </c>
    </row>
    <row r="634" spans="1:13" x14ac:dyDescent="0.35">
      <c r="A634">
        <v>1190218</v>
      </c>
      <c r="B634" t="s">
        <v>2069</v>
      </c>
      <c r="C634" t="s">
        <v>405</v>
      </c>
      <c r="D634" t="s">
        <v>4</v>
      </c>
      <c r="E634" s="3" t="s">
        <v>4</v>
      </c>
      <c r="F634" t="s">
        <v>440</v>
      </c>
      <c r="G634" s="5" t="str">
        <f t="shared" si="9"/>
        <v>View Response</v>
      </c>
      <c r="H634" t="s">
        <v>3020</v>
      </c>
      <c r="I634" t="s">
        <v>3029</v>
      </c>
      <c r="J634" t="s">
        <v>3029</v>
      </c>
      <c r="L634" t="s">
        <v>2942</v>
      </c>
    </row>
    <row r="635" spans="1:13" x14ac:dyDescent="0.35">
      <c r="A635">
        <v>1190219</v>
      </c>
      <c r="B635" t="s">
        <v>2166</v>
      </c>
      <c r="C635" t="s">
        <v>4</v>
      </c>
      <c r="D635" t="s">
        <v>4</v>
      </c>
      <c r="E635" s="3" t="s">
        <v>4</v>
      </c>
      <c r="F635" t="s">
        <v>441</v>
      </c>
      <c r="G635" s="5" t="str">
        <f t="shared" si="9"/>
        <v>View Response</v>
      </c>
      <c r="H635" t="s">
        <v>3020</v>
      </c>
      <c r="I635" t="s">
        <v>3029</v>
      </c>
      <c r="J635" t="s">
        <v>3029</v>
      </c>
      <c r="M635" t="s">
        <v>2917</v>
      </c>
    </row>
    <row r="636" spans="1:13" x14ac:dyDescent="0.35">
      <c r="A636">
        <v>1190221</v>
      </c>
      <c r="B636" t="s">
        <v>2069</v>
      </c>
      <c r="C636" t="s">
        <v>405</v>
      </c>
      <c r="D636" t="s">
        <v>4</v>
      </c>
      <c r="E636" s="3" t="s">
        <v>4</v>
      </c>
      <c r="F636" t="s">
        <v>442</v>
      </c>
      <c r="G636" s="5" t="str">
        <f t="shared" si="9"/>
        <v>View Response</v>
      </c>
      <c r="H636" t="s">
        <v>3020</v>
      </c>
      <c r="I636" t="s">
        <v>3029</v>
      </c>
      <c r="J636" t="s">
        <v>3029</v>
      </c>
      <c r="L636" t="s">
        <v>2968</v>
      </c>
    </row>
    <row r="637" spans="1:13" x14ac:dyDescent="0.35">
      <c r="A637">
        <v>1190221</v>
      </c>
      <c r="B637" t="s">
        <v>2069</v>
      </c>
      <c r="C637" t="s">
        <v>405</v>
      </c>
      <c r="D637" t="s">
        <v>4</v>
      </c>
      <c r="E637" s="3" t="s">
        <v>4</v>
      </c>
      <c r="F637" t="s">
        <v>442</v>
      </c>
      <c r="G637" s="5" t="str">
        <f t="shared" si="9"/>
        <v>View Response</v>
      </c>
      <c r="H637" t="s">
        <v>3020</v>
      </c>
      <c r="I637" t="s">
        <v>3029</v>
      </c>
      <c r="J637" t="s">
        <v>3029</v>
      </c>
      <c r="L637" t="s">
        <v>2982</v>
      </c>
    </row>
    <row r="638" spans="1:13" x14ac:dyDescent="0.35">
      <c r="A638">
        <v>1190222</v>
      </c>
      <c r="B638" t="s">
        <v>2069</v>
      </c>
      <c r="C638" t="s">
        <v>405</v>
      </c>
      <c r="D638" t="s">
        <v>4</v>
      </c>
      <c r="E638" s="3" t="s">
        <v>4</v>
      </c>
      <c r="F638" t="s">
        <v>443</v>
      </c>
      <c r="G638" s="5" t="str">
        <f t="shared" si="9"/>
        <v>View Response</v>
      </c>
      <c r="H638" t="s">
        <v>3020</v>
      </c>
      <c r="I638" t="s">
        <v>3029</v>
      </c>
      <c r="J638" t="s">
        <v>3029</v>
      </c>
      <c r="L638" t="s">
        <v>2958</v>
      </c>
    </row>
    <row r="639" spans="1:13" x14ac:dyDescent="0.35">
      <c r="A639">
        <v>1190223</v>
      </c>
      <c r="B639" t="s">
        <v>2167</v>
      </c>
      <c r="C639" t="s">
        <v>4</v>
      </c>
      <c r="D639" t="s">
        <v>4</v>
      </c>
      <c r="E639" s="3" t="s">
        <v>4</v>
      </c>
      <c r="F639" t="s">
        <v>444</v>
      </c>
      <c r="G639" s="5" t="str">
        <f t="shared" si="9"/>
        <v>View Response</v>
      </c>
      <c r="H639" t="s">
        <v>3020</v>
      </c>
      <c r="I639" t="s">
        <v>3029</v>
      </c>
      <c r="J639" t="s">
        <v>3021</v>
      </c>
      <c r="M639" t="s">
        <v>2917</v>
      </c>
    </row>
    <row r="640" spans="1:13" x14ac:dyDescent="0.35">
      <c r="A640">
        <v>1190225</v>
      </c>
      <c r="B640" t="s">
        <v>2163</v>
      </c>
      <c r="C640" t="s">
        <v>4</v>
      </c>
      <c r="D640" t="s">
        <v>4</v>
      </c>
      <c r="E640" s="3" t="s">
        <v>127</v>
      </c>
      <c r="F640" t="s">
        <v>445</v>
      </c>
      <c r="G640" s="5" t="str">
        <f t="shared" si="9"/>
        <v>View Response</v>
      </c>
      <c r="H640" t="s">
        <v>3020</v>
      </c>
      <c r="I640" t="s">
        <v>3023</v>
      </c>
      <c r="J640" t="s">
        <v>3029</v>
      </c>
      <c r="L640" t="s">
        <v>2937</v>
      </c>
    </row>
    <row r="641" spans="1:13" x14ac:dyDescent="0.35">
      <c r="A641">
        <v>1190229</v>
      </c>
      <c r="B641" t="s">
        <v>2168</v>
      </c>
      <c r="C641" t="s">
        <v>4</v>
      </c>
      <c r="D641" t="s">
        <v>4</v>
      </c>
      <c r="E641" s="3" t="s">
        <v>4</v>
      </c>
      <c r="F641" t="s">
        <v>446</v>
      </c>
      <c r="G641" s="5" t="str">
        <f t="shared" si="9"/>
        <v>View Response</v>
      </c>
      <c r="H641" t="s">
        <v>3020</v>
      </c>
      <c r="I641" t="s">
        <v>3029</v>
      </c>
      <c r="J641" t="s">
        <v>3029</v>
      </c>
      <c r="M641" t="s">
        <v>2917</v>
      </c>
    </row>
    <row r="642" spans="1:13" x14ac:dyDescent="0.35">
      <c r="A642">
        <v>1190231</v>
      </c>
      <c r="B642" t="s">
        <v>2169</v>
      </c>
      <c r="C642" t="s">
        <v>447</v>
      </c>
      <c r="D642" t="s">
        <v>4</v>
      </c>
      <c r="E642" s="3" t="s">
        <v>127</v>
      </c>
      <c r="F642" t="s">
        <v>448</v>
      </c>
      <c r="G642" s="5" t="str">
        <f t="shared" si="9"/>
        <v>View Response</v>
      </c>
      <c r="H642" t="s">
        <v>3020</v>
      </c>
      <c r="I642" t="s">
        <v>3023</v>
      </c>
      <c r="J642" t="s">
        <v>3029</v>
      </c>
      <c r="M642" t="s">
        <v>2935</v>
      </c>
    </row>
    <row r="643" spans="1:13" x14ac:dyDescent="0.35">
      <c r="A643">
        <v>1190231</v>
      </c>
      <c r="B643" t="s">
        <v>2169</v>
      </c>
      <c r="C643" t="s">
        <v>447</v>
      </c>
      <c r="D643" t="s">
        <v>4</v>
      </c>
      <c r="E643" s="3" t="s">
        <v>127</v>
      </c>
      <c r="F643" t="s">
        <v>448</v>
      </c>
      <c r="G643" s="5" t="str">
        <f t="shared" ref="G643:G706" si="10">HYPERLINK(F643,"View Response")</f>
        <v>View Response</v>
      </c>
      <c r="H643" t="s">
        <v>3020</v>
      </c>
      <c r="I643" t="s">
        <v>3023</v>
      </c>
      <c r="J643" t="s">
        <v>3029</v>
      </c>
      <c r="M643" t="s">
        <v>2931</v>
      </c>
    </row>
    <row r="644" spans="1:13" x14ac:dyDescent="0.35">
      <c r="A644">
        <v>1190231</v>
      </c>
      <c r="B644" t="s">
        <v>2169</v>
      </c>
      <c r="C644" t="s">
        <v>447</v>
      </c>
      <c r="D644" t="s">
        <v>4</v>
      </c>
      <c r="E644" s="3" t="s">
        <v>127</v>
      </c>
      <c r="F644" t="s">
        <v>448</v>
      </c>
      <c r="G644" s="5" t="str">
        <f t="shared" si="10"/>
        <v>View Response</v>
      </c>
      <c r="H644" t="s">
        <v>3020</v>
      </c>
      <c r="I644" t="s">
        <v>3023</v>
      </c>
      <c r="J644" t="s">
        <v>3029</v>
      </c>
      <c r="M644" t="s">
        <v>2932</v>
      </c>
    </row>
    <row r="645" spans="1:13" x14ac:dyDescent="0.35">
      <c r="A645">
        <v>1190231</v>
      </c>
      <c r="B645" t="s">
        <v>2169</v>
      </c>
      <c r="C645" t="s">
        <v>447</v>
      </c>
      <c r="D645" t="s">
        <v>4</v>
      </c>
      <c r="E645" s="3" t="s">
        <v>127</v>
      </c>
      <c r="F645" t="s">
        <v>448</v>
      </c>
      <c r="G645" s="5" t="str">
        <f t="shared" si="10"/>
        <v>View Response</v>
      </c>
      <c r="H645" t="s">
        <v>3020</v>
      </c>
      <c r="I645" t="s">
        <v>3023</v>
      </c>
      <c r="J645" t="s">
        <v>3029</v>
      </c>
      <c r="M645" t="s">
        <v>2936</v>
      </c>
    </row>
    <row r="646" spans="1:13" x14ac:dyDescent="0.35">
      <c r="A646">
        <v>1190232</v>
      </c>
      <c r="B646" t="s">
        <v>2163</v>
      </c>
      <c r="C646" t="s">
        <v>4</v>
      </c>
      <c r="D646" t="s">
        <v>4</v>
      </c>
      <c r="E646" s="3" t="s">
        <v>127</v>
      </c>
      <c r="F646" t="s">
        <v>449</v>
      </c>
      <c r="G646" s="5" t="str">
        <f t="shared" si="10"/>
        <v>View Response</v>
      </c>
      <c r="H646" t="s">
        <v>3020</v>
      </c>
      <c r="I646" t="s">
        <v>3023</v>
      </c>
      <c r="J646" t="s">
        <v>3029</v>
      </c>
      <c r="L646" t="s">
        <v>2937</v>
      </c>
    </row>
    <row r="647" spans="1:13" x14ac:dyDescent="0.35">
      <c r="A647">
        <v>1190233</v>
      </c>
      <c r="B647" t="s">
        <v>2060</v>
      </c>
      <c r="C647" t="s">
        <v>4</v>
      </c>
      <c r="D647" t="s">
        <v>4</v>
      </c>
      <c r="E647" s="3" t="s">
        <v>4</v>
      </c>
      <c r="F647" t="s">
        <v>450</v>
      </c>
      <c r="G647" s="5" t="str">
        <f t="shared" si="10"/>
        <v>View Response</v>
      </c>
      <c r="H647" t="s">
        <v>3020</v>
      </c>
      <c r="I647" t="s">
        <v>3023</v>
      </c>
      <c r="J647" t="s">
        <v>3029</v>
      </c>
      <c r="M647" t="s">
        <v>2917</v>
      </c>
    </row>
    <row r="648" spans="1:13" x14ac:dyDescent="0.35">
      <c r="A648">
        <v>1190234</v>
      </c>
      <c r="B648" t="s">
        <v>2163</v>
      </c>
      <c r="C648" t="s">
        <v>4</v>
      </c>
      <c r="D648" t="s">
        <v>4</v>
      </c>
      <c r="E648" s="3" t="s">
        <v>127</v>
      </c>
      <c r="F648" t="s">
        <v>451</v>
      </c>
      <c r="G648" s="5" t="str">
        <f t="shared" si="10"/>
        <v>View Response</v>
      </c>
      <c r="H648" t="s">
        <v>3020</v>
      </c>
      <c r="I648" t="s">
        <v>3029</v>
      </c>
      <c r="J648" t="s">
        <v>3029</v>
      </c>
      <c r="L648" t="s">
        <v>2930</v>
      </c>
    </row>
    <row r="649" spans="1:13" x14ac:dyDescent="0.35">
      <c r="A649">
        <v>1190234</v>
      </c>
      <c r="B649" t="s">
        <v>2163</v>
      </c>
      <c r="C649" t="s">
        <v>4</v>
      </c>
      <c r="D649" t="s">
        <v>4</v>
      </c>
      <c r="E649" s="3" t="s">
        <v>127</v>
      </c>
      <c r="F649" t="s">
        <v>451</v>
      </c>
      <c r="G649" s="5" t="str">
        <f t="shared" si="10"/>
        <v>View Response</v>
      </c>
      <c r="H649" t="s">
        <v>3020</v>
      </c>
      <c r="I649" t="s">
        <v>3029</v>
      </c>
      <c r="J649" t="s">
        <v>3029</v>
      </c>
      <c r="M649" t="s">
        <v>2916</v>
      </c>
    </row>
    <row r="650" spans="1:13" x14ac:dyDescent="0.35">
      <c r="A650">
        <v>1190236</v>
      </c>
      <c r="B650" t="s">
        <v>2163</v>
      </c>
      <c r="C650" t="s">
        <v>4</v>
      </c>
      <c r="D650" t="s">
        <v>4</v>
      </c>
      <c r="E650" s="3" t="s">
        <v>127</v>
      </c>
      <c r="F650" t="s">
        <v>452</v>
      </c>
      <c r="G650" s="5" t="str">
        <f t="shared" si="10"/>
        <v>View Response</v>
      </c>
      <c r="H650" t="s">
        <v>3020</v>
      </c>
      <c r="I650" t="s">
        <v>3029</v>
      </c>
      <c r="J650" t="s">
        <v>3029</v>
      </c>
      <c r="L650" t="s">
        <v>2942</v>
      </c>
    </row>
    <row r="651" spans="1:13" x14ac:dyDescent="0.35">
      <c r="A651">
        <v>1190237</v>
      </c>
      <c r="B651" t="s">
        <v>2170</v>
      </c>
      <c r="C651" t="s">
        <v>4</v>
      </c>
      <c r="D651" t="s">
        <v>4</v>
      </c>
      <c r="E651" s="3" t="s">
        <v>4</v>
      </c>
      <c r="F651" t="s">
        <v>453</v>
      </c>
      <c r="G651" s="5" t="str">
        <f t="shared" si="10"/>
        <v>View Response</v>
      </c>
      <c r="H651" t="s">
        <v>3020</v>
      </c>
      <c r="I651" t="s">
        <v>3023</v>
      </c>
      <c r="J651" t="s">
        <v>3021</v>
      </c>
      <c r="M651" t="s">
        <v>2917</v>
      </c>
    </row>
    <row r="652" spans="1:13" x14ac:dyDescent="0.35">
      <c r="A652">
        <v>1190239</v>
      </c>
      <c r="B652" t="s">
        <v>2171</v>
      </c>
      <c r="C652" t="s">
        <v>4</v>
      </c>
      <c r="D652" t="s">
        <v>4</v>
      </c>
      <c r="E652" s="3" t="s">
        <v>127</v>
      </c>
      <c r="F652" t="s">
        <v>454</v>
      </c>
      <c r="G652" s="5" t="str">
        <f t="shared" si="10"/>
        <v>View Response</v>
      </c>
      <c r="H652" t="s">
        <v>3020</v>
      </c>
      <c r="I652" t="s">
        <v>3023</v>
      </c>
      <c r="J652" t="s">
        <v>3021</v>
      </c>
      <c r="M652" t="s">
        <v>2917</v>
      </c>
    </row>
    <row r="653" spans="1:13" x14ac:dyDescent="0.35">
      <c r="A653">
        <v>1190240</v>
      </c>
      <c r="B653" t="s">
        <v>2163</v>
      </c>
      <c r="C653" t="s">
        <v>4</v>
      </c>
      <c r="D653" t="s">
        <v>4</v>
      </c>
      <c r="E653" s="3" t="s">
        <v>127</v>
      </c>
      <c r="F653" t="s">
        <v>455</v>
      </c>
      <c r="G653" s="5" t="str">
        <f t="shared" si="10"/>
        <v>View Response</v>
      </c>
      <c r="H653" t="s">
        <v>3020</v>
      </c>
      <c r="I653" t="s">
        <v>3029</v>
      </c>
      <c r="J653" t="s">
        <v>3029</v>
      </c>
      <c r="M653" t="s">
        <v>2916</v>
      </c>
    </row>
    <row r="654" spans="1:13" x14ac:dyDescent="0.35">
      <c r="A654">
        <v>1190242</v>
      </c>
      <c r="B654" t="s">
        <v>2060</v>
      </c>
      <c r="C654" t="s">
        <v>4</v>
      </c>
      <c r="D654" t="s">
        <v>4</v>
      </c>
      <c r="E654" s="3" t="s">
        <v>4</v>
      </c>
      <c r="F654" t="s">
        <v>456</v>
      </c>
      <c r="G654" s="5" t="str">
        <f t="shared" si="10"/>
        <v>View Response</v>
      </c>
      <c r="H654" t="s">
        <v>3020</v>
      </c>
      <c r="I654" t="s">
        <v>3023</v>
      </c>
      <c r="J654" t="s">
        <v>3029</v>
      </c>
      <c r="M654" t="s">
        <v>2917</v>
      </c>
    </row>
    <row r="655" spans="1:13" x14ac:dyDescent="0.35">
      <c r="A655">
        <v>1190244</v>
      </c>
      <c r="B655" t="s">
        <v>2172</v>
      </c>
      <c r="C655" t="s">
        <v>4</v>
      </c>
      <c r="D655" t="s">
        <v>4</v>
      </c>
      <c r="E655" s="3" t="s">
        <v>4</v>
      </c>
      <c r="F655" t="s">
        <v>457</v>
      </c>
      <c r="G655" s="5" t="str">
        <f t="shared" si="10"/>
        <v>View Response</v>
      </c>
      <c r="H655" t="s">
        <v>3029</v>
      </c>
      <c r="I655" t="s">
        <v>3023</v>
      </c>
      <c r="J655" t="s">
        <v>3021</v>
      </c>
      <c r="M655" t="s">
        <v>2917</v>
      </c>
    </row>
    <row r="656" spans="1:13" x14ac:dyDescent="0.35">
      <c r="A656">
        <v>1190245</v>
      </c>
      <c r="B656" t="s">
        <v>2173</v>
      </c>
      <c r="C656" t="s">
        <v>4</v>
      </c>
      <c r="D656" t="s">
        <v>4</v>
      </c>
      <c r="E656" s="3" t="s">
        <v>127</v>
      </c>
      <c r="F656" t="s">
        <v>458</v>
      </c>
      <c r="G656" s="5" t="str">
        <f t="shared" si="10"/>
        <v>View Response</v>
      </c>
      <c r="H656" t="s">
        <v>3020</v>
      </c>
      <c r="I656" t="s">
        <v>3023</v>
      </c>
      <c r="J656" t="s">
        <v>3029</v>
      </c>
      <c r="L656" t="s">
        <v>2937</v>
      </c>
    </row>
    <row r="657" spans="1:14" x14ac:dyDescent="0.35">
      <c r="A657">
        <v>1190251</v>
      </c>
      <c r="B657" t="s">
        <v>2174</v>
      </c>
      <c r="C657" t="s">
        <v>4</v>
      </c>
      <c r="D657" t="s">
        <v>4</v>
      </c>
      <c r="E657" s="3" t="s">
        <v>4</v>
      </c>
      <c r="F657" t="s">
        <v>459</v>
      </c>
      <c r="G657" s="5" t="str">
        <f t="shared" si="10"/>
        <v>View Response</v>
      </c>
      <c r="H657" t="s">
        <v>3020</v>
      </c>
      <c r="I657" t="s">
        <v>3029</v>
      </c>
      <c r="J657" t="s">
        <v>3029</v>
      </c>
      <c r="M657" t="s">
        <v>2917</v>
      </c>
    </row>
    <row r="658" spans="1:14" x14ac:dyDescent="0.35">
      <c r="A658">
        <v>1190252</v>
      </c>
      <c r="B658" t="s">
        <v>2175</v>
      </c>
      <c r="C658" t="s">
        <v>4</v>
      </c>
      <c r="D658" t="s">
        <v>4</v>
      </c>
      <c r="E658" s="3" t="s">
        <v>4</v>
      </c>
      <c r="F658" t="s">
        <v>460</v>
      </c>
      <c r="G658" s="5" t="str">
        <f t="shared" si="10"/>
        <v>View Response</v>
      </c>
      <c r="H658" t="s">
        <v>3020</v>
      </c>
      <c r="I658" t="s">
        <v>3029</v>
      </c>
      <c r="J658" t="s">
        <v>3029</v>
      </c>
      <c r="M658" t="s">
        <v>2917</v>
      </c>
    </row>
    <row r="659" spans="1:14" x14ac:dyDescent="0.35">
      <c r="A659">
        <v>1190259</v>
      </c>
      <c r="B659" t="s">
        <v>2176</v>
      </c>
      <c r="C659" t="s">
        <v>4</v>
      </c>
      <c r="D659" t="s">
        <v>4</v>
      </c>
      <c r="E659" s="3" t="s">
        <v>127</v>
      </c>
      <c r="F659" t="s">
        <v>461</v>
      </c>
      <c r="G659" s="5" t="str">
        <f t="shared" si="10"/>
        <v>View Response</v>
      </c>
      <c r="H659" t="s">
        <v>3020</v>
      </c>
      <c r="I659" t="s">
        <v>3029</v>
      </c>
      <c r="J659" t="s">
        <v>3029</v>
      </c>
      <c r="L659" t="s">
        <v>2937</v>
      </c>
    </row>
    <row r="660" spans="1:14" x14ac:dyDescent="0.35">
      <c r="A660">
        <v>1190261</v>
      </c>
      <c r="B660" t="s">
        <v>2177</v>
      </c>
      <c r="C660" t="s">
        <v>4</v>
      </c>
      <c r="D660" t="s">
        <v>4</v>
      </c>
      <c r="E660" s="3" t="s">
        <v>4</v>
      </c>
      <c r="F660" t="s">
        <v>462</v>
      </c>
      <c r="G660" s="5" t="str">
        <f t="shared" si="10"/>
        <v>View Response</v>
      </c>
      <c r="H660" t="s">
        <v>3020</v>
      </c>
      <c r="I660" t="s">
        <v>3029</v>
      </c>
      <c r="J660" t="s">
        <v>3029</v>
      </c>
      <c r="M660" t="s">
        <v>2917</v>
      </c>
    </row>
    <row r="661" spans="1:14" x14ac:dyDescent="0.35">
      <c r="A661">
        <v>1190262</v>
      </c>
      <c r="B661" t="s">
        <v>2176</v>
      </c>
      <c r="C661" t="s">
        <v>4</v>
      </c>
      <c r="D661" t="s">
        <v>4</v>
      </c>
      <c r="E661" s="3" t="s">
        <v>127</v>
      </c>
      <c r="F661" t="s">
        <v>463</v>
      </c>
      <c r="G661" s="5" t="str">
        <f t="shared" si="10"/>
        <v>View Response</v>
      </c>
      <c r="H661" t="s">
        <v>3020</v>
      </c>
      <c r="I661" t="s">
        <v>3029</v>
      </c>
      <c r="J661" t="s">
        <v>3029</v>
      </c>
      <c r="L661" t="s">
        <v>2943</v>
      </c>
    </row>
    <row r="662" spans="1:14" x14ac:dyDescent="0.35">
      <c r="A662">
        <v>1190262</v>
      </c>
      <c r="B662" t="s">
        <v>2176</v>
      </c>
      <c r="C662" t="s">
        <v>4</v>
      </c>
      <c r="D662" t="s">
        <v>4</v>
      </c>
      <c r="E662" s="3" t="s">
        <v>127</v>
      </c>
      <c r="F662" t="s">
        <v>463</v>
      </c>
      <c r="G662" s="5" t="str">
        <f t="shared" si="10"/>
        <v>View Response</v>
      </c>
      <c r="H662" t="s">
        <v>3020</v>
      </c>
      <c r="I662" t="s">
        <v>3029</v>
      </c>
      <c r="J662" t="s">
        <v>3029</v>
      </c>
      <c r="M662" t="s">
        <v>2916</v>
      </c>
    </row>
    <row r="663" spans="1:14" x14ac:dyDescent="0.35">
      <c r="A663">
        <v>1190265</v>
      </c>
      <c r="B663" t="s">
        <v>2176</v>
      </c>
      <c r="C663" t="s">
        <v>4</v>
      </c>
      <c r="D663" t="s">
        <v>4</v>
      </c>
      <c r="E663" s="3" t="s">
        <v>127</v>
      </c>
      <c r="F663" t="s">
        <v>464</v>
      </c>
      <c r="G663" s="5" t="str">
        <f t="shared" si="10"/>
        <v>View Response</v>
      </c>
      <c r="H663" t="s">
        <v>3020</v>
      </c>
      <c r="I663" t="s">
        <v>3029</v>
      </c>
      <c r="J663" t="s">
        <v>3029</v>
      </c>
      <c r="N663" t="s">
        <v>232</v>
      </c>
    </row>
    <row r="664" spans="1:14" x14ac:dyDescent="0.35">
      <c r="A664">
        <v>1190265</v>
      </c>
      <c r="B664" t="s">
        <v>2176</v>
      </c>
      <c r="C664" t="s">
        <v>4</v>
      </c>
      <c r="D664" t="s">
        <v>4</v>
      </c>
      <c r="E664" s="3" t="s">
        <v>127</v>
      </c>
      <c r="F664" t="s">
        <v>464</v>
      </c>
      <c r="G664" s="5" t="str">
        <f t="shared" si="10"/>
        <v>View Response</v>
      </c>
      <c r="H664" t="s">
        <v>3020</v>
      </c>
      <c r="I664" t="s">
        <v>3029</v>
      </c>
      <c r="J664" t="s">
        <v>3029</v>
      </c>
      <c r="M664" t="s">
        <v>2916</v>
      </c>
    </row>
    <row r="665" spans="1:14" x14ac:dyDescent="0.35">
      <c r="A665">
        <v>1190267</v>
      </c>
      <c r="B665" t="s">
        <v>2169</v>
      </c>
      <c r="C665" t="s">
        <v>447</v>
      </c>
      <c r="D665" t="s">
        <v>4</v>
      </c>
      <c r="E665" s="3" t="s">
        <v>127</v>
      </c>
      <c r="F665" t="s">
        <v>465</v>
      </c>
      <c r="G665" s="5" t="str">
        <f t="shared" si="10"/>
        <v>View Response</v>
      </c>
      <c r="H665" t="s">
        <v>3020</v>
      </c>
      <c r="I665" t="s">
        <v>3023</v>
      </c>
      <c r="J665" t="s">
        <v>3029</v>
      </c>
      <c r="M665" t="s">
        <v>2935</v>
      </c>
    </row>
    <row r="666" spans="1:14" x14ac:dyDescent="0.35">
      <c r="A666">
        <v>1190267</v>
      </c>
      <c r="B666" t="s">
        <v>2169</v>
      </c>
      <c r="C666" t="s">
        <v>447</v>
      </c>
      <c r="D666" t="s">
        <v>4</v>
      </c>
      <c r="E666" s="3" t="s">
        <v>127</v>
      </c>
      <c r="F666" t="s">
        <v>465</v>
      </c>
      <c r="G666" s="5" t="str">
        <f t="shared" si="10"/>
        <v>View Response</v>
      </c>
      <c r="H666" t="s">
        <v>3020</v>
      </c>
      <c r="I666" t="s">
        <v>3023</v>
      </c>
      <c r="J666" t="s">
        <v>3029</v>
      </c>
      <c r="M666" t="s">
        <v>2936</v>
      </c>
    </row>
    <row r="667" spans="1:14" x14ac:dyDescent="0.35">
      <c r="A667">
        <v>1190268</v>
      </c>
      <c r="B667" t="s">
        <v>2178</v>
      </c>
      <c r="D667" t="s">
        <v>4</v>
      </c>
      <c r="E667" s="3" t="s">
        <v>127</v>
      </c>
      <c r="F667" t="s">
        <v>467</v>
      </c>
      <c r="G667" s="5" t="str">
        <f t="shared" si="10"/>
        <v>View Response</v>
      </c>
      <c r="H667" t="s">
        <v>3020</v>
      </c>
      <c r="I667" t="s">
        <v>3023</v>
      </c>
      <c r="J667" t="s">
        <v>3029</v>
      </c>
      <c r="M667" t="s">
        <v>2931</v>
      </c>
    </row>
    <row r="668" spans="1:14" x14ac:dyDescent="0.35">
      <c r="A668">
        <v>1190268</v>
      </c>
      <c r="B668" t="s">
        <v>2178</v>
      </c>
      <c r="D668" t="s">
        <v>4</v>
      </c>
      <c r="E668" s="3" t="s">
        <v>127</v>
      </c>
      <c r="F668" t="s">
        <v>467</v>
      </c>
      <c r="G668" s="5" t="str">
        <f t="shared" si="10"/>
        <v>View Response</v>
      </c>
      <c r="H668" t="s">
        <v>3020</v>
      </c>
      <c r="I668" t="s">
        <v>3023</v>
      </c>
      <c r="J668" t="s">
        <v>3029</v>
      </c>
      <c r="M668" t="s">
        <v>2932</v>
      </c>
    </row>
    <row r="669" spans="1:14" x14ac:dyDescent="0.35">
      <c r="A669">
        <v>1190277</v>
      </c>
      <c r="B669" t="s">
        <v>2179</v>
      </c>
      <c r="C669" t="s">
        <v>468</v>
      </c>
      <c r="D669" t="s">
        <v>4</v>
      </c>
      <c r="E669" s="3" t="s">
        <v>127</v>
      </c>
      <c r="F669" t="s">
        <v>469</v>
      </c>
      <c r="G669" s="5" t="str">
        <f t="shared" si="10"/>
        <v>View Response</v>
      </c>
      <c r="H669" t="s">
        <v>3020</v>
      </c>
      <c r="I669" t="s">
        <v>3023</v>
      </c>
      <c r="J669" t="s">
        <v>3029</v>
      </c>
      <c r="L669" t="s">
        <v>2930</v>
      </c>
    </row>
    <row r="670" spans="1:14" x14ac:dyDescent="0.35">
      <c r="A670">
        <v>1190277</v>
      </c>
      <c r="B670" t="s">
        <v>2179</v>
      </c>
      <c r="C670" t="s">
        <v>468</v>
      </c>
      <c r="D670" t="s">
        <v>4</v>
      </c>
      <c r="E670" s="3" t="s">
        <v>127</v>
      </c>
      <c r="F670" t="s">
        <v>469</v>
      </c>
      <c r="G670" s="5" t="str">
        <f t="shared" si="10"/>
        <v>View Response</v>
      </c>
      <c r="H670" t="s">
        <v>3020</v>
      </c>
      <c r="I670" t="s">
        <v>3023</v>
      </c>
      <c r="J670" t="s">
        <v>3029</v>
      </c>
      <c r="L670" t="s">
        <v>2943</v>
      </c>
    </row>
    <row r="671" spans="1:14" x14ac:dyDescent="0.35">
      <c r="A671">
        <v>1190277</v>
      </c>
      <c r="B671" t="s">
        <v>2179</v>
      </c>
      <c r="C671" t="s">
        <v>468</v>
      </c>
      <c r="D671" t="s">
        <v>4</v>
      </c>
      <c r="E671" s="3" t="s">
        <v>127</v>
      </c>
      <c r="F671" t="s">
        <v>469</v>
      </c>
      <c r="G671" s="5" t="str">
        <f t="shared" si="10"/>
        <v>View Response</v>
      </c>
      <c r="H671" t="s">
        <v>3020</v>
      </c>
      <c r="I671" t="s">
        <v>3023</v>
      </c>
      <c r="J671" t="s">
        <v>3029</v>
      </c>
      <c r="L671" t="s">
        <v>2942</v>
      </c>
    </row>
    <row r="672" spans="1:14" x14ac:dyDescent="0.35">
      <c r="A672">
        <v>1190277</v>
      </c>
      <c r="B672" t="s">
        <v>2179</v>
      </c>
      <c r="C672" t="s">
        <v>468</v>
      </c>
      <c r="D672" t="s">
        <v>4</v>
      </c>
      <c r="E672" s="3" t="s">
        <v>127</v>
      </c>
      <c r="F672" t="s">
        <v>469</v>
      </c>
      <c r="G672" s="5" t="str">
        <f t="shared" si="10"/>
        <v>View Response</v>
      </c>
      <c r="H672" t="s">
        <v>3020</v>
      </c>
      <c r="I672" t="s">
        <v>3023</v>
      </c>
      <c r="J672" t="s">
        <v>3029</v>
      </c>
      <c r="L672" t="s">
        <v>2937</v>
      </c>
    </row>
    <row r="673" spans="1:13" x14ac:dyDescent="0.35">
      <c r="A673">
        <v>1190277</v>
      </c>
      <c r="B673" t="s">
        <v>2179</v>
      </c>
      <c r="C673" t="s">
        <v>468</v>
      </c>
      <c r="D673" t="s">
        <v>4</v>
      </c>
      <c r="E673" s="3" t="s">
        <v>127</v>
      </c>
      <c r="F673" t="s">
        <v>469</v>
      </c>
      <c r="G673" s="5" t="str">
        <f t="shared" si="10"/>
        <v>View Response</v>
      </c>
      <c r="H673" t="s">
        <v>3020</v>
      </c>
      <c r="I673" t="s">
        <v>3023</v>
      </c>
      <c r="J673" t="s">
        <v>3029</v>
      </c>
      <c r="M673" t="s">
        <v>2916</v>
      </c>
    </row>
    <row r="674" spans="1:13" x14ac:dyDescent="0.35">
      <c r="A674">
        <v>1190307</v>
      </c>
      <c r="B674" t="s">
        <v>2180</v>
      </c>
      <c r="C674" t="s">
        <v>4</v>
      </c>
      <c r="D674" t="s">
        <v>4</v>
      </c>
      <c r="E674" s="3" t="s">
        <v>4</v>
      </c>
      <c r="F674" t="s">
        <v>470</v>
      </c>
      <c r="G674" s="5" t="str">
        <f t="shared" si="10"/>
        <v>View Response</v>
      </c>
      <c r="H674" t="s">
        <v>3020</v>
      </c>
      <c r="I674" t="s">
        <v>3029</v>
      </c>
      <c r="J674" t="s">
        <v>3029</v>
      </c>
      <c r="L674" t="s">
        <v>2943</v>
      </c>
    </row>
    <row r="675" spans="1:13" x14ac:dyDescent="0.35">
      <c r="A675">
        <v>1190307</v>
      </c>
      <c r="B675" t="s">
        <v>2180</v>
      </c>
      <c r="C675" t="s">
        <v>4</v>
      </c>
      <c r="D675" t="s">
        <v>4</v>
      </c>
      <c r="E675" s="3" t="s">
        <v>4</v>
      </c>
      <c r="F675" t="s">
        <v>470</v>
      </c>
      <c r="G675" s="5" t="str">
        <f t="shared" si="10"/>
        <v>View Response</v>
      </c>
      <c r="H675" t="s">
        <v>3020</v>
      </c>
      <c r="I675" t="s">
        <v>3029</v>
      </c>
      <c r="J675" t="s">
        <v>3029</v>
      </c>
      <c r="M675" t="s">
        <v>2916</v>
      </c>
    </row>
    <row r="676" spans="1:13" x14ac:dyDescent="0.35">
      <c r="A676">
        <v>1190319</v>
      </c>
      <c r="B676" t="s">
        <v>2181</v>
      </c>
      <c r="C676" t="s">
        <v>4</v>
      </c>
      <c r="D676" t="s">
        <v>4</v>
      </c>
      <c r="E676" s="3" t="s">
        <v>4</v>
      </c>
      <c r="F676" t="s">
        <v>471</v>
      </c>
      <c r="G676" s="5" t="str">
        <f t="shared" si="10"/>
        <v>View Response</v>
      </c>
      <c r="H676" t="s">
        <v>3020</v>
      </c>
      <c r="I676" t="s">
        <v>3023</v>
      </c>
      <c r="J676" t="s">
        <v>3029</v>
      </c>
      <c r="M676" t="s">
        <v>2935</v>
      </c>
    </row>
    <row r="677" spans="1:13" x14ac:dyDescent="0.35">
      <c r="A677">
        <v>1190319</v>
      </c>
      <c r="B677" t="s">
        <v>2181</v>
      </c>
      <c r="C677" t="s">
        <v>4</v>
      </c>
      <c r="D677" t="s">
        <v>4</v>
      </c>
      <c r="E677" s="3" t="s">
        <v>4</v>
      </c>
      <c r="F677" t="s">
        <v>471</v>
      </c>
      <c r="G677" s="5" t="str">
        <f t="shared" si="10"/>
        <v>View Response</v>
      </c>
      <c r="H677" t="s">
        <v>3020</v>
      </c>
      <c r="I677" t="s">
        <v>3023</v>
      </c>
      <c r="J677" t="s">
        <v>3029</v>
      </c>
      <c r="M677" t="s">
        <v>2936</v>
      </c>
    </row>
    <row r="678" spans="1:13" x14ac:dyDescent="0.35">
      <c r="A678">
        <v>1190326</v>
      </c>
      <c r="B678" t="s">
        <v>2182</v>
      </c>
      <c r="C678" t="s">
        <v>4</v>
      </c>
      <c r="D678" t="s">
        <v>4</v>
      </c>
      <c r="E678" s="3" t="s">
        <v>127</v>
      </c>
      <c r="F678" t="s">
        <v>472</v>
      </c>
      <c r="G678" s="5" t="str">
        <f t="shared" si="10"/>
        <v>View Response</v>
      </c>
      <c r="H678" t="s">
        <v>3020</v>
      </c>
      <c r="I678" t="s">
        <v>3023</v>
      </c>
      <c r="J678" t="s">
        <v>3029</v>
      </c>
      <c r="L678" t="s">
        <v>2937</v>
      </c>
    </row>
    <row r="679" spans="1:13" x14ac:dyDescent="0.35">
      <c r="A679">
        <v>1190329</v>
      </c>
      <c r="B679" t="s">
        <v>2183</v>
      </c>
      <c r="C679" t="s">
        <v>4</v>
      </c>
      <c r="D679" t="s">
        <v>4</v>
      </c>
      <c r="E679" s="3" t="s">
        <v>4</v>
      </c>
      <c r="F679" t="s">
        <v>473</v>
      </c>
      <c r="G679" s="5" t="str">
        <f t="shared" si="10"/>
        <v>View Response</v>
      </c>
      <c r="H679" t="s">
        <v>3020</v>
      </c>
      <c r="I679" t="s">
        <v>3029</v>
      </c>
      <c r="J679" t="s">
        <v>3029</v>
      </c>
      <c r="M679" t="s">
        <v>2945</v>
      </c>
    </row>
    <row r="680" spans="1:13" x14ac:dyDescent="0.35">
      <c r="A680">
        <v>1190329</v>
      </c>
      <c r="B680" t="s">
        <v>2183</v>
      </c>
      <c r="C680" t="s">
        <v>4</v>
      </c>
      <c r="D680" t="s">
        <v>4</v>
      </c>
      <c r="E680" s="3" t="s">
        <v>4</v>
      </c>
      <c r="F680" t="s">
        <v>473</v>
      </c>
      <c r="G680" s="5" t="str">
        <f t="shared" si="10"/>
        <v>View Response</v>
      </c>
      <c r="H680" t="s">
        <v>3020</v>
      </c>
      <c r="I680" t="s">
        <v>3029</v>
      </c>
      <c r="J680" t="s">
        <v>3029</v>
      </c>
      <c r="M680" t="s">
        <v>2947</v>
      </c>
    </row>
    <row r="681" spans="1:13" x14ac:dyDescent="0.35">
      <c r="A681">
        <v>1190330</v>
      </c>
      <c r="B681" t="s">
        <v>2184</v>
      </c>
      <c r="C681" t="s">
        <v>4</v>
      </c>
      <c r="D681" t="s">
        <v>4</v>
      </c>
      <c r="E681" s="3" t="s">
        <v>4</v>
      </c>
      <c r="F681" t="s">
        <v>474</v>
      </c>
      <c r="G681" s="5" t="str">
        <f t="shared" si="10"/>
        <v>View Response</v>
      </c>
      <c r="H681" t="s">
        <v>3020</v>
      </c>
      <c r="I681" t="s">
        <v>3023</v>
      </c>
      <c r="J681" t="s">
        <v>3029</v>
      </c>
      <c r="M681" t="s">
        <v>2935</v>
      </c>
    </row>
    <row r="682" spans="1:13" x14ac:dyDescent="0.35">
      <c r="A682">
        <v>1190330</v>
      </c>
      <c r="B682" t="s">
        <v>2184</v>
      </c>
      <c r="C682" t="s">
        <v>4</v>
      </c>
      <c r="D682" t="s">
        <v>4</v>
      </c>
      <c r="E682" s="3" t="s">
        <v>4</v>
      </c>
      <c r="F682" t="s">
        <v>474</v>
      </c>
      <c r="G682" s="5" t="str">
        <f t="shared" si="10"/>
        <v>View Response</v>
      </c>
      <c r="H682" t="s">
        <v>3020</v>
      </c>
      <c r="I682" t="s">
        <v>3023</v>
      </c>
      <c r="J682" t="s">
        <v>3029</v>
      </c>
      <c r="M682" t="s">
        <v>2936</v>
      </c>
    </row>
    <row r="683" spans="1:13" x14ac:dyDescent="0.35">
      <c r="A683">
        <v>1190332</v>
      </c>
      <c r="B683" t="s">
        <v>2185</v>
      </c>
      <c r="C683" t="s">
        <v>4</v>
      </c>
      <c r="D683" t="s">
        <v>4</v>
      </c>
      <c r="E683" s="3" t="s">
        <v>4</v>
      </c>
      <c r="F683" t="s">
        <v>475</v>
      </c>
      <c r="G683" s="5" t="str">
        <f t="shared" si="10"/>
        <v>View Response</v>
      </c>
      <c r="H683" t="s">
        <v>3020</v>
      </c>
      <c r="I683" t="s">
        <v>3023</v>
      </c>
      <c r="J683" t="s">
        <v>3029</v>
      </c>
      <c r="M683" t="s">
        <v>2935</v>
      </c>
    </row>
    <row r="684" spans="1:13" x14ac:dyDescent="0.35">
      <c r="A684">
        <v>1190332</v>
      </c>
      <c r="B684" t="s">
        <v>2185</v>
      </c>
      <c r="C684" t="s">
        <v>4</v>
      </c>
      <c r="D684" t="s">
        <v>4</v>
      </c>
      <c r="E684" s="3" t="s">
        <v>4</v>
      </c>
      <c r="F684" t="s">
        <v>475</v>
      </c>
      <c r="G684" s="5" t="str">
        <f t="shared" si="10"/>
        <v>View Response</v>
      </c>
      <c r="H684" t="s">
        <v>3020</v>
      </c>
      <c r="I684" t="s">
        <v>3023</v>
      </c>
      <c r="J684" t="s">
        <v>3029</v>
      </c>
      <c r="M684" t="s">
        <v>2936</v>
      </c>
    </row>
    <row r="685" spans="1:13" x14ac:dyDescent="0.35">
      <c r="A685">
        <v>1190334</v>
      </c>
      <c r="B685" t="s">
        <v>1885</v>
      </c>
      <c r="C685" t="s">
        <v>4</v>
      </c>
      <c r="D685" t="s">
        <v>4</v>
      </c>
      <c r="E685" s="3" t="s">
        <v>4</v>
      </c>
      <c r="F685" t="s">
        <v>476</v>
      </c>
      <c r="G685" s="5" t="str">
        <f t="shared" si="10"/>
        <v>View Response</v>
      </c>
      <c r="H685" t="s">
        <v>3020</v>
      </c>
      <c r="I685" t="s">
        <v>3023</v>
      </c>
      <c r="J685" t="s">
        <v>3029</v>
      </c>
      <c r="M685" t="s">
        <v>2917</v>
      </c>
    </row>
    <row r="686" spans="1:13" x14ac:dyDescent="0.35">
      <c r="A686">
        <v>1190337</v>
      </c>
      <c r="B686" t="s">
        <v>2186</v>
      </c>
      <c r="C686" t="s">
        <v>4</v>
      </c>
      <c r="D686" t="s">
        <v>4</v>
      </c>
      <c r="E686" s="3" t="s">
        <v>4</v>
      </c>
      <c r="F686" t="s">
        <v>477</v>
      </c>
      <c r="G686" s="5" t="str">
        <f t="shared" si="10"/>
        <v>View Response</v>
      </c>
      <c r="H686" t="s">
        <v>3020</v>
      </c>
      <c r="I686" t="s">
        <v>3023</v>
      </c>
      <c r="J686" t="s">
        <v>3029</v>
      </c>
      <c r="M686" t="s">
        <v>2935</v>
      </c>
    </row>
    <row r="687" spans="1:13" x14ac:dyDescent="0.35">
      <c r="A687">
        <v>1190337</v>
      </c>
      <c r="B687" t="s">
        <v>2186</v>
      </c>
      <c r="C687" t="s">
        <v>4</v>
      </c>
      <c r="D687" t="s">
        <v>4</v>
      </c>
      <c r="E687" s="3" t="s">
        <v>4</v>
      </c>
      <c r="F687" t="s">
        <v>477</v>
      </c>
      <c r="G687" s="5" t="str">
        <f t="shared" si="10"/>
        <v>View Response</v>
      </c>
      <c r="H687" t="s">
        <v>3020</v>
      </c>
      <c r="I687" t="s">
        <v>3023</v>
      </c>
      <c r="J687" t="s">
        <v>3029</v>
      </c>
      <c r="M687" t="s">
        <v>2936</v>
      </c>
    </row>
    <row r="688" spans="1:13" x14ac:dyDescent="0.35">
      <c r="A688">
        <v>1190341</v>
      </c>
      <c r="B688" t="s">
        <v>2187</v>
      </c>
      <c r="C688" t="s">
        <v>4</v>
      </c>
      <c r="D688" t="s">
        <v>4</v>
      </c>
      <c r="E688" s="3" t="s">
        <v>4</v>
      </c>
      <c r="F688" t="s">
        <v>478</v>
      </c>
      <c r="G688" s="5" t="str">
        <f t="shared" si="10"/>
        <v>View Response</v>
      </c>
      <c r="H688" t="s">
        <v>3029</v>
      </c>
      <c r="I688" t="s">
        <v>3023</v>
      </c>
      <c r="J688" t="s">
        <v>3029</v>
      </c>
      <c r="M688" t="s">
        <v>2970</v>
      </c>
    </row>
    <row r="689" spans="1:14" x14ac:dyDescent="0.35">
      <c r="A689">
        <v>1190341</v>
      </c>
      <c r="B689" t="s">
        <v>2187</v>
      </c>
      <c r="C689" t="s">
        <v>4</v>
      </c>
      <c r="D689" t="s">
        <v>4</v>
      </c>
      <c r="E689" s="3" t="s">
        <v>4</v>
      </c>
      <c r="F689" t="s">
        <v>478</v>
      </c>
      <c r="G689" s="5" t="str">
        <f t="shared" si="10"/>
        <v>View Response</v>
      </c>
      <c r="H689" t="s">
        <v>3029</v>
      </c>
      <c r="I689" t="s">
        <v>3023</v>
      </c>
      <c r="J689" t="s">
        <v>3029</v>
      </c>
      <c r="M689" t="s">
        <v>2971</v>
      </c>
    </row>
    <row r="690" spans="1:14" x14ac:dyDescent="0.35">
      <c r="A690">
        <v>1190344</v>
      </c>
      <c r="B690" t="s">
        <v>2188</v>
      </c>
      <c r="C690" t="s">
        <v>4</v>
      </c>
      <c r="D690" t="s">
        <v>4</v>
      </c>
      <c r="E690" s="3" t="s">
        <v>4</v>
      </c>
      <c r="F690" t="s">
        <v>479</v>
      </c>
      <c r="G690" s="5" t="str">
        <f t="shared" si="10"/>
        <v>View Response</v>
      </c>
      <c r="H690" t="s">
        <v>3020</v>
      </c>
      <c r="I690" t="s">
        <v>3023</v>
      </c>
      <c r="J690" t="s">
        <v>3029</v>
      </c>
      <c r="N690" t="s">
        <v>232</v>
      </c>
    </row>
    <row r="691" spans="1:14" x14ac:dyDescent="0.35">
      <c r="A691">
        <v>1190344</v>
      </c>
      <c r="B691" t="s">
        <v>2188</v>
      </c>
      <c r="C691" t="s">
        <v>4</v>
      </c>
      <c r="D691" t="s">
        <v>4</v>
      </c>
      <c r="E691" s="3" t="s">
        <v>4</v>
      </c>
      <c r="F691" t="s">
        <v>479</v>
      </c>
      <c r="G691" s="5" t="str">
        <f t="shared" si="10"/>
        <v>View Response</v>
      </c>
      <c r="H691" t="s">
        <v>3020</v>
      </c>
      <c r="I691" t="s">
        <v>3023</v>
      </c>
      <c r="J691" t="s">
        <v>3029</v>
      </c>
      <c r="L691" t="s">
        <v>2937</v>
      </c>
    </row>
    <row r="692" spans="1:14" x14ac:dyDescent="0.35">
      <c r="A692">
        <v>1190351</v>
      </c>
      <c r="B692" t="s">
        <v>2189</v>
      </c>
      <c r="C692" t="s">
        <v>480</v>
      </c>
      <c r="D692" t="s">
        <v>4</v>
      </c>
      <c r="E692" s="3" t="s">
        <v>4</v>
      </c>
      <c r="F692" t="s">
        <v>481</v>
      </c>
      <c r="G692" s="5" t="str">
        <f t="shared" si="10"/>
        <v>View Response</v>
      </c>
      <c r="H692" t="s">
        <v>3020</v>
      </c>
      <c r="I692" t="s">
        <v>3023</v>
      </c>
      <c r="J692" t="s">
        <v>3029</v>
      </c>
      <c r="M692" t="s">
        <v>2935</v>
      </c>
    </row>
    <row r="693" spans="1:14" x14ac:dyDescent="0.35">
      <c r="A693">
        <v>1190351</v>
      </c>
      <c r="B693" t="s">
        <v>2189</v>
      </c>
      <c r="C693" t="s">
        <v>480</v>
      </c>
      <c r="D693" t="s">
        <v>4</v>
      </c>
      <c r="E693" s="3" t="s">
        <v>4</v>
      </c>
      <c r="F693" t="s">
        <v>481</v>
      </c>
      <c r="G693" s="5" t="str">
        <f t="shared" si="10"/>
        <v>View Response</v>
      </c>
      <c r="H693" t="s">
        <v>3020</v>
      </c>
      <c r="I693" t="s">
        <v>3023</v>
      </c>
      <c r="J693" t="s">
        <v>3029</v>
      </c>
      <c r="M693" t="s">
        <v>2936</v>
      </c>
    </row>
    <row r="694" spans="1:14" x14ac:dyDescent="0.35">
      <c r="A694">
        <v>1190354</v>
      </c>
      <c r="B694" t="s">
        <v>2180</v>
      </c>
      <c r="C694" t="s">
        <v>4</v>
      </c>
      <c r="D694" t="s">
        <v>4</v>
      </c>
      <c r="E694" s="3" t="s">
        <v>4</v>
      </c>
      <c r="F694" t="s">
        <v>482</v>
      </c>
      <c r="G694" s="5" t="str">
        <f t="shared" si="10"/>
        <v>View Response</v>
      </c>
      <c r="H694" t="s">
        <v>3020</v>
      </c>
      <c r="I694" t="s">
        <v>3029</v>
      </c>
      <c r="J694" t="s">
        <v>3029</v>
      </c>
      <c r="L694" t="s">
        <v>2942</v>
      </c>
    </row>
    <row r="695" spans="1:14" x14ac:dyDescent="0.35">
      <c r="A695">
        <v>1190356</v>
      </c>
      <c r="B695" t="s">
        <v>2190</v>
      </c>
      <c r="C695" t="s">
        <v>4</v>
      </c>
      <c r="D695" t="s">
        <v>4</v>
      </c>
      <c r="E695" s="3" t="s">
        <v>4</v>
      </c>
      <c r="F695" t="s">
        <v>483</v>
      </c>
      <c r="G695" s="5" t="str">
        <f t="shared" si="10"/>
        <v>View Response</v>
      </c>
      <c r="H695" t="s">
        <v>3020</v>
      </c>
      <c r="I695" t="s">
        <v>3023</v>
      </c>
      <c r="J695" t="s">
        <v>3029</v>
      </c>
      <c r="M695" t="s">
        <v>2935</v>
      </c>
    </row>
    <row r="696" spans="1:14" x14ac:dyDescent="0.35">
      <c r="A696">
        <v>1190356</v>
      </c>
      <c r="B696" t="s">
        <v>2190</v>
      </c>
      <c r="C696" t="s">
        <v>4</v>
      </c>
      <c r="D696" t="s">
        <v>4</v>
      </c>
      <c r="E696" s="3" t="s">
        <v>4</v>
      </c>
      <c r="F696" t="s">
        <v>483</v>
      </c>
      <c r="G696" s="5" t="str">
        <f t="shared" si="10"/>
        <v>View Response</v>
      </c>
      <c r="H696" t="s">
        <v>3020</v>
      </c>
      <c r="I696" t="s">
        <v>3023</v>
      </c>
      <c r="J696" t="s">
        <v>3029</v>
      </c>
      <c r="M696" t="s">
        <v>2936</v>
      </c>
    </row>
    <row r="697" spans="1:14" x14ac:dyDescent="0.35">
      <c r="A697">
        <v>1190357</v>
      </c>
      <c r="B697" t="s">
        <v>2191</v>
      </c>
      <c r="C697" t="s">
        <v>4</v>
      </c>
      <c r="D697" t="s">
        <v>4</v>
      </c>
      <c r="E697" s="3" t="s">
        <v>4</v>
      </c>
      <c r="F697" t="s">
        <v>484</v>
      </c>
      <c r="G697" s="5" t="str">
        <f t="shared" si="10"/>
        <v>View Response</v>
      </c>
      <c r="H697" t="s">
        <v>3020</v>
      </c>
      <c r="I697" t="s">
        <v>3023</v>
      </c>
      <c r="J697" t="s">
        <v>3021</v>
      </c>
      <c r="M697" t="s">
        <v>2922</v>
      </c>
    </row>
    <row r="698" spans="1:14" x14ac:dyDescent="0.35">
      <c r="A698">
        <v>1190362</v>
      </c>
      <c r="B698" t="s">
        <v>2192</v>
      </c>
      <c r="C698" t="s">
        <v>4</v>
      </c>
      <c r="D698" t="s">
        <v>4</v>
      </c>
      <c r="E698" s="3" t="s">
        <v>4</v>
      </c>
      <c r="F698" t="s">
        <v>485</v>
      </c>
      <c r="G698" s="5" t="str">
        <f t="shared" si="10"/>
        <v>View Response</v>
      </c>
      <c r="H698" t="s">
        <v>3020</v>
      </c>
      <c r="I698" t="s">
        <v>3023</v>
      </c>
      <c r="J698" t="s">
        <v>3022</v>
      </c>
      <c r="M698" t="s">
        <v>2917</v>
      </c>
    </row>
    <row r="699" spans="1:14" x14ac:dyDescent="0.35">
      <c r="A699">
        <v>1190363</v>
      </c>
      <c r="B699" t="s">
        <v>2193</v>
      </c>
      <c r="C699" t="s">
        <v>4</v>
      </c>
      <c r="D699" t="s">
        <v>4</v>
      </c>
      <c r="E699" s="3" t="s">
        <v>4</v>
      </c>
      <c r="F699" t="s">
        <v>486</v>
      </c>
      <c r="G699" s="5" t="str">
        <f t="shared" si="10"/>
        <v>View Response</v>
      </c>
      <c r="H699" t="s">
        <v>3020</v>
      </c>
      <c r="I699" t="s">
        <v>3029</v>
      </c>
      <c r="J699" t="s">
        <v>3029</v>
      </c>
      <c r="M699" t="s">
        <v>2917</v>
      </c>
    </row>
    <row r="700" spans="1:14" x14ac:dyDescent="0.35">
      <c r="A700">
        <v>1190370</v>
      </c>
      <c r="B700" t="s">
        <v>2194</v>
      </c>
      <c r="D700" t="s">
        <v>4</v>
      </c>
      <c r="E700" s="3" t="s">
        <v>127</v>
      </c>
      <c r="F700" t="s">
        <v>487</v>
      </c>
      <c r="G700" s="5" t="str">
        <f t="shared" si="10"/>
        <v>View Response</v>
      </c>
      <c r="H700" t="s">
        <v>3020</v>
      </c>
      <c r="I700" t="s">
        <v>3029</v>
      </c>
      <c r="J700" t="s">
        <v>3029</v>
      </c>
      <c r="N700" t="s">
        <v>232</v>
      </c>
    </row>
    <row r="701" spans="1:14" x14ac:dyDescent="0.35">
      <c r="A701">
        <v>1190370</v>
      </c>
      <c r="B701" t="s">
        <v>2194</v>
      </c>
      <c r="D701" t="s">
        <v>4</v>
      </c>
      <c r="E701" s="3" t="s">
        <v>127</v>
      </c>
      <c r="F701" t="s">
        <v>487</v>
      </c>
      <c r="G701" s="5" t="str">
        <f t="shared" si="10"/>
        <v>View Response</v>
      </c>
      <c r="H701" t="s">
        <v>3020</v>
      </c>
      <c r="I701" t="s">
        <v>3029</v>
      </c>
      <c r="J701" t="s">
        <v>3029</v>
      </c>
      <c r="M701" t="s">
        <v>2916</v>
      </c>
    </row>
    <row r="702" spans="1:14" x14ac:dyDescent="0.35">
      <c r="A702">
        <v>1190371</v>
      </c>
      <c r="B702" t="s">
        <v>2180</v>
      </c>
      <c r="C702" t="s">
        <v>4</v>
      </c>
      <c r="D702" t="s">
        <v>4</v>
      </c>
      <c r="E702" s="3" t="s">
        <v>4</v>
      </c>
      <c r="F702" t="s">
        <v>488</v>
      </c>
      <c r="G702" s="5" t="str">
        <f t="shared" si="10"/>
        <v>View Response</v>
      </c>
      <c r="H702" t="s">
        <v>3020</v>
      </c>
      <c r="I702" t="s">
        <v>3029</v>
      </c>
      <c r="J702" t="s">
        <v>3029</v>
      </c>
      <c r="M702" t="s">
        <v>2916</v>
      </c>
    </row>
    <row r="703" spans="1:14" x14ac:dyDescent="0.35">
      <c r="A703">
        <v>1190373</v>
      </c>
      <c r="B703" t="s">
        <v>2194</v>
      </c>
      <c r="D703" t="s">
        <v>4</v>
      </c>
      <c r="E703" s="3" t="s">
        <v>127</v>
      </c>
      <c r="F703" t="s">
        <v>489</v>
      </c>
      <c r="G703" s="5" t="str">
        <f t="shared" si="10"/>
        <v>View Response</v>
      </c>
      <c r="H703" t="s">
        <v>3020</v>
      </c>
      <c r="I703" t="s">
        <v>3029</v>
      </c>
      <c r="J703" t="s">
        <v>3029</v>
      </c>
      <c r="L703" t="s">
        <v>2943</v>
      </c>
    </row>
    <row r="704" spans="1:14" x14ac:dyDescent="0.35">
      <c r="A704">
        <v>1190373</v>
      </c>
      <c r="B704" t="s">
        <v>2194</v>
      </c>
      <c r="D704" t="s">
        <v>4</v>
      </c>
      <c r="E704" s="3" t="s">
        <v>127</v>
      </c>
      <c r="F704" t="s">
        <v>489</v>
      </c>
      <c r="G704" s="5" t="str">
        <f t="shared" si="10"/>
        <v>View Response</v>
      </c>
      <c r="H704" t="s">
        <v>3020</v>
      </c>
      <c r="I704" t="s">
        <v>3029</v>
      </c>
      <c r="J704" t="s">
        <v>3029</v>
      </c>
      <c r="M704" t="s">
        <v>2916</v>
      </c>
    </row>
    <row r="705" spans="1:14" x14ac:dyDescent="0.35">
      <c r="A705">
        <v>1190377</v>
      </c>
      <c r="B705" t="s">
        <v>2194</v>
      </c>
      <c r="D705" t="s">
        <v>4</v>
      </c>
      <c r="E705" s="3" t="s">
        <v>127</v>
      </c>
      <c r="F705" t="s">
        <v>490</v>
      </c>
      <c r="G705" s="5" t="str">
        <f t="shared" si="10"/>
        <v>View Response</v>
      </c>
      <c r="H705" t="s">
        <v>3020</v>
      </c>
      <c r="I705" t="s">
        <v>3029</v>
      </c>
      <c r="J705" t="s">
        <v>3029</v>
      </c>
      <c r="L705" t="s">
        <v>2942</v>
      </c>
    </row>
    <row r="706" spans="1:14" x14ac:dyDescent="0.35">
      <c r="A706">
        <v>1190378</v>
      </c>
      <c r="B706" t="s">
        <v>2195</v>
      </c>
      <c r="C706" t="s">
        <v>4</v>
      </c>
      <c r="D706" t="s">
        <v>4</v>
      </c>
      <c r="E706" s="3" t="s">
        <v>127</v>
      </c>
      <c r="F706" t="s">
        <v>491</v>
      </c>
      <c r="G706" s="5" t="str">
        <f t="shared" si="10"/>
        <v>View Response</v>
      </c>
      <c r="H706" t="s">
        <v>3020</v>
      </c>
      <c r="I706" t="s">
        <v>3023</v>
      </c>
      <c r="J706" t="s">
        <v>3029</v>
      </c>
      <c r="M706" t="s">
        <v>2935</v>
      </c>
    </row>
    <row r="707" spans="1:14" x14ac:dyDescent="0.35">
      <c r="A707">
        <v>1190378</v>
      </c>
      <c r="B707" t="s">
        <v>2195</v>
      </c>
      <c r="C707" t="s">
        <v>4</v>
      </c>
      <c r="D707" t="s">
        <v>4</v>
      </c>
      <c r="E707" s="3" t="s">
        <v>127</v>
      </c>
      <c r="F707" t="s">
        <v>491</v>
      </c>
      <c r="G707" s="5" t="str">
        <f t="shared" ref="G707:G770" si="11">HYPERLINK(F707,"View Response")</f>
        <v>View Response</v>
      </c>
      <c r="H707" t="s">
        <v>3020</v>
      </c>
      <c r="I707" t="s">
        <v>3023</v>
      </c>
      <c r="J707" t="s">
        <v>3029</v>
      </c>
      <c r="M707" t="s">
        <v>2936</v>
      </c>
    </row>
    <row r="708" spans="1:14" x14ac:dyDescent="0.35">
      <c r="A708">
        <v>1190380</v>
      </c>
      <c r="B708" t="s">
        <v>2194</v>
      </c>
      <c r="D708" t="s">
        <v>4</v>
      </c>
      <c r="E708" s="3" t="s">
        <v>127</v>
      </c>
      <c r="F708" t="s">
        <v>492</v>
      </c>
      <c r="G708" s="5" t="str">
        <f t="shared" si="11"/>
        <v>View Response</v>
      </c>
      <c r="H708" t="s">
        <v>3020</v>
      </c>
      <c r="I708" t="s">
        <v>3029</v>
      </c>
      <c r="J708" t="s">
        <v>3029</v>
      </c>
      <c r="L708" t="s">
        <v>2930</v>
      </c>
    </row>
    <row r="709" spans="1:14" x14ac:dyDescent="0.35">
      <c r="A709">
        <v>1190380</v>
      </c>
      <c r="B709" t="s">
        <v>2194</v>
      </c>
      <c r="D709" t="s">
        <v>4</v>
      </c>
      <c r="E709" s="3" t="s">
        <v>127</v>
      </c>
      <c r="F709" t="s">
        <v>492</v>
      </c>
      <c r="G709" s="5" t="str">
        <f t="shared" si="11"/>
        <v>View Response</v>
      </c>
      <c r="H709" t="s">
        <v>3020</v>
      </c>
      <c r="I709" t="s">
        <v>3029</v>
      </c>
      <c r="J709" t="s">
        <v>3029</v>
      </c>
      <c r="M709" t="s">
        <v>2916</v>
      </c>
    </row>
    <row r="710" spans="1:14" x14ac:dyDescent="0.35">
      <c r="A710">
        <v>1190384</v>
      </c>
      <c r="B710" t="s">
        <v>2196</v>
      </c>
      <c r="C710" t="s">
        <v>4</v>
      </c>
      <c r="D710" t="s">
        <v>4</v>
      </c>
      <c r="E710" s="3" t="s">
        <v>4</v>
      </c>
      <c r="F710" t="s">
        <v>493</v>
      </c>
      <c r="G710" s="5" t="str">
        <f t="shared" si="11"/>
        <v>View Response</v>
      </c>
      <c r="H710" t="s">
        <v>3020</v>
      </c>
      <c r="I710" t="s">
        <v>3029</v>
      </c>
      <c r="J710" t="s">
        <v>3029</v>
      </c>
      <c r="M710" t="s">
        <v>2917</v>
      </c>
    </row>
    <row r="711" spans="1:14" x14ac:dyDescent="0.35">
      <c r="A711">
        <v>1190386</v>
      </c>
      <c r="B711" t="s">
        <v>2060</v>
      </c>
      <c r="C711" t="s">
        <v>4</v>
      </c>
      <c r="D711" t="s">
        <v>4</v>
      </c>
      <c r="E711" s="3" t="s">
        <v>4</v>
      </c>
      <c r="F711" t="s">
        <v>494</v>
      </c>
      <c r="G711" s="5" t="str">
        <f t="shared" si="11"/>
        <v>View Response</v>
      </c>
      <c r="H711" t="s">
        <v>3020</v>
      </c>
      <c r="I711" t="s">
        <v>3023</v>
      </c>
      <c r="J711" t="s">
        <v>3029</v>
      </c>
      <c r="M711" t="s">
        <v>2917</v>
      </c>
    </row>
    <row r="712" spans="1:14" x14ac:dyDescent="0.35">
      <c r="A712">
        <v>1190388</v>
      </c>
      <c r="B712" t="s">
        <v>2197</v>
      </c>
      <c r="C712" t="s">
        <v>4</v>
      </c>
      <c r="D712" t="s">
        <v>4</v>
      </c>
      <c r="E712" s="3" t="s">
        <v>4</v>
      </c>
      <c r="F712" t="s">
        <v>495</v>
      </c>
      <c r="G712" s="5" t="str">
        <f t="shared" si="11"/>
        <v>View Response</v>
      </c>
      <c r="H712" t="s">
        <v>3020</v>
      </c>
      <c r="I712" t="s">
        <v>3023</v>
      </c>
      <c r="J712" t="s">
        <v>3021</v>
      </c>
      <c r="L712" t="s">
        <v>2976</v>
      </c>
    </row>
    <row r="713" spans="1:14" x14ac:dyDescent="0.35">
      <c r="A713">
        <v>1190390</v>
      </c>
      <c r="B713" t="s">
        <v>2198</v>
      </c>
      <c r="C713" t="s">
        <v>4</v>
      </c>
      <c r="D713" t="s">
        <v>4</v>
      </c>
      <c r="E713" s="3" t="s">
        <v>4</v>
      </c>
      <c r="F713" t="s">
        <v>496</v>
      </c>
      <c r="G713" s="5" t="str">
        <f t="shared" si="11"/>
        <v>View Response</v>
      </c>
      <c r="H713" t="s">
        <v>3020</v>
      </c>
      <c r="I713" t="s">
        <v>3023</v>
      </c>
      <c r="J713" t="s">
        <v>3029</v>
      </c>
      <c r="M713" t="s">
        <v>2935</v>
      </c>
    </row>
    <row r="714" spans="1:14" x14ac:dyDescent="0.35">
      <c r="A714">
        <v>1190390</v>
      </c>
      <c r="B714" t="s">
        <v>2198</v>
      </c>
      <c r="C714" t="s">
        <v>4</v>
      </c>
      <c r="D714" t="s">
        <v>4</v>
      </c>
      <c r="E714" s="3" t="s">
        <v>4</v>
      </c>
      <c r="F714" t="s">
        <v>496</v>
      </c>
      <c r="G714" s="5" t="str">
        <f t="shared" si="11"/>
        <v>View Response</v>
      </c>
      <c r="H714" t="s">
        <v>3020</v>
      </c>
      <c r="I714" t="s">
        <v>3023</v>
      </c>
      <c r="J714" t="s">
        <v>3029</v>
      </c>
      <c r="M714" t="s">
        <v>2936</v>
      </c>
    </row>
    <row r="715" spans="1:14" x14ac:dyDescent="0.35">
      <c r="A715">
        <v>1190391</v>
      </c>
      <c r="B715" t="s">
        <v>2194</v>
      </c>
      <c r="D715" t="s">
        <v>4</v>
      </c>
      <c r="E715" s="3" t="s">
        <v>127</v>
      </c>
      <c r="F715" t="s">
        <v>497</v>
      </c>
      <c r="G715" s="5" t="str">
        <f t="shared" si="11"/>
        <v>View Response</v>
      </c>
      <c r="H715" t="s">
        <v>3020</v>
      </c>
      <c r="I715" t="s">
        <v>3023</v>
      </c>
      <c r="J715" t="s">
        <v>3029</v>
      </c>
      <c r="L715" t="s">
        <v>2937</v>
      </c>
    </row>
    <row r="716" spans="1:14" x14ac:dyDescent="0.35">
      <c r="A716">
        <v>1190400</v>
      </c>
      <c r="B716" t="s">
        <v>2199</v>
      </c>
      <c r="C716" t="s">
        <v>4</v>
      </c>
      <c r="D716" t="s">
        <v>4</v>
      </c>
      <c r="E716" s="3" t="s">
        <v>127</v>
      </c>
      <c r="F716" t="s">
        <v>498</v>
      </c>
      <c r="G716" s="5" t="str">
        <f t="shared" si="11"/>
        <v>View Response</v>
      </c>
      <c r="H716" t="s">
        <v>3020</v>
      </c>
      <c r="I716" t="s">
        <v>3029</v>
      </c>
      <c r="J716" t="s">
        <v>3029</v>
      </c>
      <c r="M716" t="s">
        <v>2917</v>
      </c>
    </row>
    <row r="717" spans="1:14" x14ac:dyDescent="0.35">
      <c r="A717">
        <v>1190401</v>
      </c>
      <c r="B717" t="s">
        <v>2200</v>
      </c>
      <c r="C717" t="s">
        <v>4</v>
      </c>
      <c r="D717" t="s">
        <v>4</v>
      </c>
      <c r="E717" s="3" t="s">
        <v>4</v>
      </c>
      <c r="F717" t="s">
        <v>499</v>
      </c>
      <c r="G717" s="5" t="str">
        <f t="shared" si="11"/>
        <v>View Response</v>
      </c>
      <c r="H717" t="s">
        <v>3020</v>
      </c>
      <c r="I717" t="s">
        <v>3023</v>
      </c>
      <c r="J717" t="s">
        <v>3029</v>
      </c>
      <c r="M717" t="s">
        <v>2935</v>
      </c>
    </row>
    <row r="718" spans="1:14" x14ac:dyDescent="0.35">
      <c r="A718">
        <v>1190401</v>
      </c>
      <c r="B718" t="s">
        <v>2200</v>
      </c>
      <c r="C718" t="s">
        <v>4</v>
      </c>
      <c r="D718" t="s">
        <v>4</v>
      </c>
      <c r="E718" s="3" t="s">
        <v>4</v>
      </c>
      <c r="F718" t="s">
        <v>499</v>
      </c>
      <c r="G718" s="5" t="str">
        <f t="shared" si="11"/>
        <v>View Response</v>
      </c>
      <c r="H718" t="s">
        <v>3020</v>
      </c>
      <c r="I718" t="s">
        <v>3023</v>
      </c>
      <c r="J718" t="s">
        <v>3029</v>
      </c>
      <c r="M718" t="s">
        <v>2936</v>
      </c>
    </row>
    <row r="719" spans="1:14" x14ac:dyDescent="0.35">
      <c r="A719">
        <v>1190404</v>
      </c>
      <c r="B719" t="s">
        <v>2201</v>
      </c>
      <c r="C719" t="s">
        <v>4</v>
      </c>
      <c r="D719" t="s">
        <v>4</v>
      </c>
      <c r="E719" s="3" t="s">
        <v>4</v>
      </c>
      <c r="F719" t="s">
        <v>500</v>
      </c>
      <c r="G719" s="5" t="str">
        <f t="shared" si="11"/>
        <v>View Response</v>
      </c>
      <c r="H719" t="s">
        <v>3020</v>
      </c>
      <c r="I719" t="s">
        <v>3029</v>
      </c>
      <c r="J719" t="s">
        <v>3029</v>
      </c>
      <c r="N719" t="s">
        <v>232</v>
      </c>
    </row>
    <row r="720" spans="1:14" x14ac:dyDescent="0.35">
      <c r="A720">
        <v>1190404</v>
      </c>
      <c r="B720" t="s">
        <v>2201</v>
      </c>
      <c r="C720" t="s">
        <v>4</v>
      </c>
      <c r="D720" t="s">
        <v>4</v>
      </c>
      <c r="E720" s="3" t="s">
        <v>4</v>
      </c>
      <c r="F720" t="s">
        <v>500</v>
      </c>
      <c r="G720" s="5" t="str">
        <f t="shared" si="11"/>
        <v>View Response</v>
      </c>
      <c r="H720" t="s">
        <v>3020</v>
      </c>
      <c r="I720" t="s">
        <v>3029</v>
      </c>
      <c r="J720" t="s">
        <v>3029</v>
      </c>
      <c r="M720" t="s">
        <v>2931</v>
      </c>
    </row>
    <row r="721" spans="1:14" x14ac:dyDescent="0.35">
      <c r="A721">
        <v>1190404</v>
      </c>
      <c r="B721" t="s">
        <v>2201</v>
      </c>
      <c r="C721" t="s">
        <v>4</v>
      </c>
      <c r="D721" t="s">
        <v>4</v>
      </c>
      <c r="E721" s="3" t="s">
        <v>4</v>
      </c>
      <c r="F721" t="s">
        <v>500</v>
      </c>
      <c r="G721" s="5" t="str">
        <f t="shared" si="11"/>
        <v>View Response</v>
      </c>
      <c r="H721" t="s">
        <v>3020</v>
      </c>
      <c r="I721" t="s">
        <v>3029</v>
      </c>
      <c r="J721" t="s">
        <v>3029</v>
      </c>
      <c r="M721" t="s">
        <v>2932</v>
      </c>
    </row>
    <row r="722" spans="1:14" x14ac:dyDescent="0.35">
      <c r="A722">
        <v>1190406</v>
      </c>
      <c r="B722" t="s">
        <v>2202</v>
      </c>
      <c r="C722" t="s">
        <v>4</v>
      </c>
      <c r="D722" t="s">
        <v>4</v>
      </c>
      <c r="E722" s="3" t="s">
        <v>127</v>
      </c>
      <c r="F722" t="s">
        <v>501</v>
      </c>
      <c r="G722" s="5" t="str">
        <f t="shared" si="11"/>
        <v>View Response</v>
      </c>
      <c r="H722" t="s">
        <v>3020</v>
      </c>
      <c r="I722" t="s">
        <v>3023</v>
      </c>
      <c r="J722" t="s">
        <v>3029</v>
      </c>
      <c r="M722" t="s">
        <v>2923</v>
      </c>
    </row>
    <row r="723" spans="1:14" x14ac:dyDescent="0.35">
      <c r="A723">
        <v>1190406</v>
      </c>
      <c r="B723" t="s">
        <v>2202</v>
      </c>
      <c r="C723" t="s">
        <v>4</v>
      </c>
      <c r="D723" t="s">
        <v>4</v>
      </c>
      <c r="E723" s="3" t="s">
        <v>127</v>
      </c>
      <c r="F723" t="s">
        <v>501</v>
      </c>
      <c r="G723" s="5" t="str">
        <f t="shared" si="11"/>
        <v>View Response</v>
      </c>
      <c r="H723" t="s">
        <v>3020</v>
      </c>
      <c r="I723" t="s">
        <v>3023</v>
      </c>
      <c r="J723" t="s">
        <v>3029</v>
      </c>
      <c r="M723" t="s">
        <v>2950</v>
      </c>
    </row>
    <row r="724" spans="1:14" x14ac:dyDescent="0.35">
      <c r="A724">
        <v>1190415</v>
      </c>
      <c r="B724" t="s">
        <v>2203</v>
      </c>
      <c r="C724" t="s">
        <v>4</v>
      </c>
      <c r="D724" t="s">
        <v>4</v>
      </c>
      <c r="E724" s="3" t="s">
        <v>4</v>
      </c>
      <c r="F724" t="s">
        <v>502</v>
      </c>
      <c r="G724" s="5" t="str">
        <f t="shared" si="11"/>
        <v>View Response</v>
      </c>
      <c r="H724" t="s">
        <v>3020</v>
      </c>
      <c r="I724" t="s">
        <v>3023</v>
      </c>
      <c r="J724" t="s">
        <v>3029</v>
      </c>
      <c r="N724" t="s">
        <v>232</v>
      </c>
    </row>
    <row r="725" spans="1:14" x14ac:dyDescent="0.35">
      <c r="A725">
        <v>1190415</v>
      </c>
      <c r="B725" t="s">
        <v>2203</v>
      </c>
      <c r="C725" t="s">
        <v>4</v>
      </c>
      <c r="D725" t="s">
        <v>4</v>
      </c>
      <c r="E725" s="3" t="s">
        <v>4</v>
      </c>
      <c r="F725" t="s">
        <v>502</v>
      </c>
      <c r="G725" s="5" t="str">
        <f t="shared" si="11"/>
        <v>View Response</v>
      </c>
      <c r="H725" t="s">
        <v>3020</v>
      </c>
      <c r="I725" t="s">
        <v>3023</v>
      </c>
      <c r="J725" t="s">
        <v>3029</v>
      </c>
      <c r="M725" t="s">
        <v>2931</v>
      </c>
    </row>
    <row r="726" spans="1:14" x14ac:dyDescent="0.35">
      <c r="A726">
        <v>1190415</v>
      </c>
      <c r="B726" t="s">
        <v>2203</v>
      </c>
      <c r="C726" t="s">
        <v>4</v>
      </c>
      <c r="D726" t="s">
        <v>4</v>
      </c>
      <c r="E726" s="3" t="s">
        <v>4</v>
      </c>
      <c r="F726" t="s">
        <v>502</v>
      </c>
      <c r="G726" s="5" t="str">
        <f t="shared" si="11"/>
        <v>View Response</v>
      </c>
      <c r="H726" t="s">
        <v>3020</v>
      </c>
      <c r="I726" t="s">
        <v>3023</v>
      </c>
      <c r="J726" t="s">
        <v>3029</v>
      </c>
      <c r="M726" t="s">
        <v>2932</v>
      </c>
    </row>
    <row r="727" spans="1:14" x14ac:dyDescent="0.35">
      <c r="A727">
        <v>1190421</v>
      </c>
      <c r="B727" t="s">
        <v>2204</v>
      </c>
      <c r="C727" t="s">
        <v>4</v>
      </c>
      <c r="D727" t="s">
        <v>4</v>
      </c>
      <c r="E727" s="3" t="s">
        <v>4</v>
      </c>
      <c r="F727" t="s">
        <v>503</v>
      </c>
      <c r="G727" s="5" t="str">
        <f t="shared" si="11"/>
        <v>View Response</v>
      </c>
      <c r="H727" t="s">
        <v>3020</v>
      </c>
      <c r="I727" t="s">
        <v>3029</v>
      </c>
      <c r="J727" t="s">
        <v>3029</v>
      </c>
      <c r="M727" t="s">
        <v>2917</v>
      </c>
    </row>
    <row r="728" spans="1:14" x14ac:dyDescent="0.35">
      <c r="A728">
        <v>1190422</v>
      </c>
      <c r="B728" t="s">
        <v>2205</v>
      </c>
      <c r="C728" t="s">
        <v>4</v>
      </c>
      <c r="D728" t="s">
        <v>4</v>
      </c>
      <c r="E728" s="3" t="s">
        <v>4</v>
      </c>
      <c r="F728" t="s">
        <v>504</v>
      </c>
      <c r="G728" s="5" t="str">
        <f t="shared" si="11"/>
        <v>View Response</v>
      </c>
      <c r="H728" t="s">
        <v>3020</v>
      </c>
      <c r="I728" t="s">
        <v>3023</v>
      </c>
      <c r="J728" t="s">
        <v>3029</v>
      </c>
      <c r="M728" t="s">
        <v>2923</v>
      </c>
    </row>
    <row r="729" spans="1:14" x14ac:dyDescent="0.35">
      <c r="A729">
        <v>1190422</v>
      </c>
      <c r="B729" t="s">
        <v>2205</v>
      </c>
      <c r="C729" t="s">
        <v>4</v>
      </c>
      <c r="D729" t="s">
        <v>4</v>
      </c>
      <c r="E729" s="3" t="s">
        <v>4</v>
      </c>
      <c r="F729" t="s">
        <v>504</v>
      </c>
      <c r="G729" s="5" t="str">
        <f t="shared" si="11"/>
        <v>View Response</v>
      </c>
      <c r="H729" t="s">
        <v>3020</v>
      </c>
      <c r="I729" t="s">
        <v>3023</v>
      </c>
      <c r="J729" t="s">
        <v>3029</v>
      </c>
      <c r="M729" t="s">
        <v>2924</v>
      </c>
    </row>
    <row r="730" spans="1:14" x14ac:dyDescent="0.35">
      <c r="A730">
        <v>1190480</v>
      </c>
      <c r="B730" t="s">
        <v>2206</v>
      </c>
      <c r="C730" t="s">
        <v>328</v>
      </c>
      <c r="D730" t="s">
        <v>4</v>
      </c>
      <c r="E730" s="3" t="s">
        <v>4</v>
      </c>
      <c r="F730" t="s">
        <v>505</v>
      </c>
      <c r="G730" s="5" t="str">
        <f t="shared" si="11"/>
        <v>View Response</v>
      </c>
      <c r="H730" t="s">
        <v>3020</v>
      </c>
      <c r="I730" t="s">
        <v>3023</v>
      </c>
      <c r="J730" t="s">
        <v>3021</v>
      </c>
      <c r="M730" t="s">
        <v>2917</v>
      </c>
    </row>
    <row r="731" spans="1:14" x14ac:dyDescent="0.35">
      <c r="A731">
        <v>1190483</v>
      </c>
      <c r="B731" t="s">
        <v>2207</v>
      </c>
      <c r="C731" t="s">
        <v>506</v>
      </c>
      <c r="D731" t="s">
        <v>507</v>
      </c>
      <c r="E731" s="3" t="s">
        <v>4</v>
      </c>
      <c r="F731" t="s">
        <v>508</v>
      </c>
      <c r="G731" s="5" t="str">
        <f t="shared" si="11"/>
        <v>View Response</v>
      </c>
      <c r="H731" t="s">
        <v>3019</v>
      </c>
      <c r="I731" t="s">
        <v>3024</v>
      </c>
      <c r="J731" t="s">
        <v>3022</v>
      </c>
      <c r="K731" t="s">
        <v>2941</v>
      </c>
    </row>
    <row r="732" spans="1:14" x14ac:dyDescent="0.35">
      <c r="A732">
        <v>1190483</v>
      </c>
      <c r="B732" t="s">
        <v>2207</v>
      </c>
      <c r="C732" t="s">
        <v>506</v>
      </c>
      <c r="D732" t="s">
        <v>507</v>
      </c>
      <c r="E732" s="3" t="s">
        <v>4</v>
      </c>
      <c r="F732" t="s">
        <v>508</v>
      </c>
      <c r="G732" s="5" t="str">
        <f t="shared" si="11"/>
        <v>View Response</v>
      </c>
      <c r="H732" t="s">
        <v>3019</v>
      </c>
      <c r="I732" t="s">
        <v>3024</v>
      </c>
      <c r="J732" t="s">
        <v>3022</v>
      </c>
      <c r="L732" t="s">
        <v>2943</v>
      </c>
    </row>
    <row r="733" spans="1:14" x14ac:dyDescent="0.35">
      <c r="A733">
        <v>1190483</v>
      </c>
      <c r="B733" t="s">
        <v>2207</v>
      </c>
      <c r="C733" t="s">
        <v>506</v>
      </c>
      <c r="D733" t="s">
        <v>507</v>
      </c>
      <c r="E733" s="3" t="s">
        <v>4</v>
      </c>
      <c r="F733" t="s">
        <v>508</v>
      </c>
      <c r="G733" s="5" t="str">
        <f t="shared" si="11"/>
        <v>View Response</v>
      </c>
      <c r="H733" t="s">
        <v>3019</v>
      </c>
      <c r="I733" t="s">
        <v>3024</v>
      </c>
      <c r="J733" t="s">
        <v>3022</v>
      </c>
      <c r="L733" t="s">
        <v>2968</v>
      </c>
    </row>
    <row r="734" spans="1:14" x14ac:dyDescent="0.35">
      <c r="A734">
        <v>1190483</v>
      </c>
      <c r="B734" t="s">
        <v>2207</v>
      </c>
      <c r="C734" t="s">
        <v>506</v>
      </c>
      <c r="D734" t="s">
        <v>507</v>
      </c>
      <c r="E734" s="3" t="s">
        <v>4</v>
      </c>
      <c r="F734" t="s">
        <v>508</v>
      </c>
      <c r="G734" s="5" t="str">
        <f t="shared" si="11"/>
        <v>View Response</v>
      </c>
      <c r="H734" t="s">
        <v>3019</v>
      </c>
      <c r="I734" t="s">
        <v>3024</v>
      </c>
      <c r="J734" t="s">
        <v>3022</v>
      </c>
      <c r="L734" t="s">
        <v>2982</v>
      </c>
    </row>
    <row r="735" spans="1:14" x14ac:dyDescent="0.35">
      <c r="A735">
        <v>1190488</v>
      </c>
      <c r="B735" t="s">
        <v>2208</v>
      </c>
      <c r="C735" t="s">
        <v>4</v>
      </c>
      <c r="D735" t="s">
        <v>4</v>
      </c>
      <c r="E735" s="3" t="s">
        <v>127</v>
      </c>
      <c r="F735" t="s">
        <v>509</v>
      </c>
      <c r="G735" s="5" t="str">
        <f t="shared" si="11"/>
        <v>View Response</v>
      </c>
      <c r="H735" t="s">
        <v>3020</v>
      </c>
      <c r="I735" t="s">
        <v>3023</v>
      </c>
      <c r="J735" t="s">
        <v>3029</v>
      </c>
      <c r="L735" t="s">
        <v>2937</v>
      </c>
    </row>
    <row r="736" spans="1:14" x14ac:dyDescent="0.35">
      <c r="A736">
        <v>1190491</v>
      </c>
      <c r="B736" t="s">
        <v>2209</v>
      </c>
      <c r="C736" t="s">
        <v>4</v>
      </c>
      <c r="D736" t="s">
        <v>4</v>
      </c>
      <c r="E736" s="3" t="s">
        <v>4</v>
      </c>
      <c r="F736" t="s">
        <v>510</v>
      </c>
      <c r="G736" s="5" t="str">
        <f t="shared" si="11"/>
        <v>View Response</v>
      </c>
      <c r="H736" t="s">
        <v>3020</v>
      </c>
      <c r="I736" t="s">
        <v>3029</v>
      </c>
      <c r="J736" t="s">
        <v>3029</v>
      </c>
      <c r="L736" t="s">
        <v>2943</v>
      </c>
    </row>
    <row r="737" spans="1:14" x14ac:dyDescent="0.35">
      <c r="A737">
        <v>1190491</v>
      </c>
      <c r="B737" t="s">
        <v>2209</v>
      </c>
      <c r="C737" t="s">
        <v>4</v>
      </c>
      <c r="D737" t="s">
        <v>4</v>
      </c>
      <c r="E737" s="3" t="s">
        <v>4</v>
      </c>
      <c r="F737" t="s">
        <v>510</v>
      </c>
      <c r="G737" s="5" t="str">
        <f t="shared" si="11"/>
        <v>View Response</v>
      </c>
      <c r="H737" t="s">
        <v>3020</v>
      </c>
      <c r="I737" t="s">
        <v>3029</v>
      </c>
      <c r="J737" t="s">
        <v>3029</v>
      </c>
      <c r="M737" t="s">
        <v>2916</v>
      </c>
    </row>
    <row r="738" spans="1:14" x14ac:dyDescent="0.35">
      <c r="A738">
        <v>1190497</v>
      </c>
      <c r="B738" t="s">
        <v>2210</v>
      </c>
      <c r="C738" t="s">
        <v>4</v>
      </c>
      <c r="D738" t="s">
        <v>4</v>
      </c>
      <c r="E738" s="3" t="s">
        <v>4</v>
      </c>
      <c r="F738" t="s">
        <v>511</v>
      </c>
      <c r="G738" s="5" t="str">
        <f t="shared" si="11"/>
        <v>View Response</v>
      </c>
      <c r="H738" t="s">
        <v>3020</v>
      </c>
      <c r="I738" t="s">
        <v>3023</v>
      </c>
      <c r="J738" t="s">
        <v>3021</v>
      </c>
      <c r="M738" t="s">
        <v>2965</v>
      </c>
    </row>
    <row r="739" spans="1:14" x14ac:dyDescent="0.35">
      <c r="A739">
        <v>1190497</v>
      </c>
      <c r="B739" t="s">
        <v>2210</v>
      </c>
      <c r="C739" t="s">
        <v>4</v>
      </c>
      <c r="D739" t="s">
        <v>4</v>
      </c>
      <c r="E739" s="3" t="s">
        <v>4</v>
      </c>
      <c r="F739" t="s">
        <v>511</v>
      </c>
      <c r="G739" s="5" t="str">
        <f t="shared" si="11"/>
        <v>View Response</v>
      </c>
      <c r="H739" t="s">
        <v>3020</v>
      </c>
      <c r="I739" t="s">
        <v>3023</v>
      </c>
      <c r="J739" t="s">
        <v>3021</v>
      </c>
      <c r="M739" t="s">
        <v>2966</v>
      </c>
    </row>
    <row r="740" spans="1:14" x14ac:dyDescent="0.35">
      <c r="A740">
        <v>1190497</v>
      </c>
      <c r="B740" t="s">
        <v>2210</v>
      </c>
      <c r="C740" t="s">
        <v>4</v>
      </c>
      <c r="D740" t="s">
        <v>4</v>
      </c>
      <c r="E740" s="3" t="s">
        <v>4</v>
      </c>
      <c r="F740" t="s">
        <v>511</v>
      </c>
      <c r="G740" s="5" t="str">
        <f t="shared" si="11"/>
        <v>View Response</v>
      </c>
      <c r="H740" t="s">
        <v>3020</v>
      </c>
      <c r="I740" t="s">
        <v>3023</v>
      </c>
      <c r="J740" t="s">
        <v>3021</v>
      </c>
      <c r="M740" t="s">
        <v>2967</v>
      </c>
    </row>
    <row r="741" spans="1:14" x14ac:dyDescent="0.35">
      <c r="A741">
        <v>1190500</v>
      </c>
      <c r="B741" t="s">
        <v>2211</v>
      </c>
      <c r="C741" t="s">
        <v>200</v>
      </c>
      <c r="D741" t="s">
        <v>4</v>
      </c>
      <c r="E741" s="3" t="s">
        <v>127</v>
      </c>
      <c r="F741" t="s">
        <v>512</v>
      </c>
      <c r="G741" s="5" t="str">
        <f t="shared" si="11"/>
        <v>View Response</v>
      </c>
      <c r="H741" t="s">
        <v>3020</v>
      </c>
      <c r="I741" t="s">
        <v>3023</v>
      </c>
      <c r="J741" t="s">
        <v>3021</v>
      </c>
      <c r="N741" t="s">
        <v>338</v>
      </c>
    </row>
    <row r="742" spans="1:14" x14ac:dyDescent="0.35">
      <c r="A742">
        <v>1190500</v>
      </c>
      <c r="B742" t="s">
        <v>2211</v>
      </c>
      <c r="C742" t="s">
        <v>200</v>
      </c>
      <c r="D742" t="s">
        <v>4</v>
      </c>
      <c r="E742" s="3" t="s">
        <v>127</v>
      </c>
      <c r="F742" t="s">
        <v>512</v>
      </c>
      <c r="G742" s="5" t="str">
        <f t="shared" si="11"/>
        <v>View Response</v>
      </c>
      <c r="H742" t="s">
        <v>3020</v>
      </c>
      <c r="I742" t="s">
        <v>3023</v>
      </c>
      <c r="J742" t="s">
        <v>3021</v>
      </c>
      <c r="N742" t="s">
        <v>232</v>
      </c>
    </row>
    <row r="743" spans="1:14" x14ac:dyDescent="0.35">
      <c r="A743">
        <v>1190500</v>
      </c>
      <c r="B743" t="s">
        <v>2211</v>
      </c>
      <c r="C743" t="s">
        <v>200</v>
      </c>
      <c r="D743" t="s">
        <v>4</v>
      </c>
      <c r="E743" s="3" t="s">
        <v>127</v>
      </c>
      <c r="F743" t="s">
        <v>512</v>
      </c>
      <c r="G743" s="5" t="str">
        <f t="shared" si="11"/>
        <v>View Response</v>
      </c>
      <c r="H743" t="s">
        <v>3020</v>
      </c>
      <c r="I743" t="s">
        <v>3023</v>
      </c>
      <c r="J743" t="s">
        <v>3021</v>
      </c>
      <c r="L743" t="s">
        <v>2937</v>
      </c>
    </row>
    <row r="744" spans="1:14" x14ac:dyDescent="0.35">
      <c r="A744">
        <v>1190500</v>
      </c>
      <c r="B744" t="s">
        <v>2211</v>
      </c>
      <c r="C744" t="s">
        <v>200</v>
      </c>
      <c r="D744" t="s">
        <v>4</v>
      </c>
      <c r="E744" s="3" t="s">
        <v>127</v>
      </c>
      <c r="F744" t="s">
        <v>512</v>
      </c>
      <c r="G744" s="5" t="str">
        <f t="shared" si="11"/>
        <v>View Response</v>
      </c>
      <c r="H744" t="s">
        <v>3020</v>
      </c>
      <c r="I744" t="s">
        <v>3023</v>
      </c>
      <c r="J744" t="s">
        <v>3021</v>
      </c>
      <c r="M744" t="s">
        <v>2922</v>
      </c>
    </row>
    <row r="745" spans="1:14" x14ac:dyDescent="0.35">
      <c r="A745">
        <v>1190505</v>
      </c>
      <c r="B745" t="s">
        <v>2212</v>
      </c>
      <c r="C745" t="s">
        <v>4</v>
      </c>
      <c r="D745" t="s">
        <v>4</v>
      </c>
      <c r="E745" s="3" t="s">
        <v>4</v>
      </c>
      <c r="F745" t="s">
        <v>513</v>
      </c>
      <c r="G745" s="5" t="str">
        <f t="shared" si="11"/>
        <v>View Response</v>
      </c>
      <c r="H745" t="s">
        <v>3020</v>
      </c>
      <c r="I745" t="s">
        <v>3029</v>
      </c>
      <c r="J745" t="s">
        <v>3029</v>
      </c>
      <c r="L745" t="s">
        <v>2943</v>
      </c>
    </row>
    <row r="746" spans="1:14" x14ac:dyDescent="0.35">
      <c r="A746">
        <v>1190505</v>
      </c>
      <c r="B746" t="s">
        <v>2212</v>
      </c>
      <c r="C746" t="s">
        <v>4</v>
      </c>
      <c r="D746" t="s">
        <v>4</v>
      </c>
      <c r="E746" s="3" t="s">
        <v>4</v>
      </c>
      <c r="F746" t="s">
        <v>513</v>
      </c>
      <c r="G746" s="5" t="str">
        <f t="shared" si="11"/>
        <v>View Response</v>
      </c>
      <c r="H746" t="s">
        <v>3020</v>
      </c>
      <c r="I746" t="s">
        <v>3029</v>
      </c>
      <c r="J746" t="s">
        <v>3029</v>
      </c>
      <c r="M746" t="s">
        <v>2916</v>
      </c>
    </row>
    <row r="747" spans="1:14" x14ac:dyDescent="0.35">
      <c r="A747">
        <v>1190507</v>
      </c>
      <c r="B747" t="s">
        <v>2208</v>
      </c>
      <c r="C747" t="s">
        <v>4</v>
      </c>
      <c r="D747" t="s">
        <v>4</v>
      </c>
      <c r="E747" s="3" t="s">
        <v>127</v>
      </c>
      <c r="F747" t="s">
        <v>514</v>
      </c>
      <c r="G747" s="5" t="str">
        <f t="shared" si="11"/>
        <v>View Response</v>
      </c>
      <c r="H747" t="s">
        <v>3020</v>
      </c>
      <c r="I747" t="s">
        <v>3029</v>
      </c>
      <c r="J747" t="s">
        <v>3029</v>
      </c>
      <c r="L747" t="s">
        <v>2943</v>
      </c>
    </row>
    <row r="748" spans="1:14" x14ac:dyDescent="0.35">
      <c r="A748">
        <v>1190507</v>
      </c>
      <c r="B748" t="s">
        <v>2208</v>
      </c>
      <c r="C748" t="s">
        <v>4</v>
      </c>
      <c r="D748" t="s">
        <v>4</v>
      </c>
      <c r="E748" s="3" t="s">
        <v>127</v>
      </c>
      <c r="F748" t="s">
        <v>514</v>
      </c>
      <c r="G748" s="5" t="str">
        <f t="shared" si="11"/>
        <v>View Response</v>
      </c>
      <c r="H748" t="s">
        <v>3020</v>
      </c>
      <c r="I748" t="s">
        <v>3029</v>
      </c>
      <c r="J748" t="s">
        <v>3029</v>
      </c>
      <c r="M748" t="s">
        <v>2916</v>
      </c>
    </row>
    <row r="749" spans="1:14" x14ac:dyDescent="0.35">
      <c r="A749">
        <v>1190508</v>
      </c>
      <c r="B749" t="s">
        <v>2213</v>
      </c>
      <c r="C749" t="s">
        <v>4</v>
      </c>
      <c r="D749" t="s">
        <v>4</v>
      </c>
      <c r="E749" s="3" t="s">
        <v>4</v>
      </c>
      <c r="F749" t="s">
        <v>515</v>
      </c>
      <c r="G749" s="5" t="str">
        <f t="shared" si="11"/>
        <v>View Response</v>
      </c>
      <c r="H749" t="s">
        <v>3020</v>
      </c>
      <c r="I749" t="s">
        <v>3029</v>
      </c>
      <c r="J749" t="s">
        <v>3029</v>
      </c>
      <c r="M749" t="s">
        <v>2917</v>
      </c>
    </row>
    <row r="750" spans="1:14" x14ac:dyDescent="0.35">
      <c r="A750">
        <v>1190509</v>
      </c>
      <c r="B750" t="s">
        <v>2212</v>
      </c>
      <c r="C750" t="s">
        <v>4</v>
      </c>
      <c r="D750" t="s">
        <v>4</v>
      </c>
      <c r="E750" s="3" t="s">
        <v>4</v>
      </c>
      <c r="F750" t="s">
        <v>516</v>
      </c>
      <c r="G750" s="5" t="str">
        <f t="shared" si="11"/>
        <v>View Response</v>
      </c>
      <c r="H750" t="s">
        <v>3020</v>
      </c>
      <c r="I750" t="s">
        <v>3023</v>
      </c>
      <c r="J750" t="s">
        <v>3029</v>
      </c>
      <c r="L750" t="s">
        <v>2937</v>
      </c>
    </row>
    <row r="751" spans="1:14" x14ac:dyDescent="0.35">
      <c r="A751">
        <v>1190510</v>
      </c>
      <c r="B751" t="s">
        <v>2208</v>
      </c>
      <c r="C751" t="s">
        <v>4</v>
      </c>
      <c r="D751" t="s">
        <v>4</v>
      </c>
      <c r="E751" s="3" t="s">
        <v>127</v>
      </c>
      <c r="F751" t="s">
        <v>517</v>
      </c>
      <c r="G751" s="5" t="str">
        <f t="shared" si="11"/>
        <v>View Response</v>
      </c>
      <c r="H751" t="s">
        <v>3020</v>
      </c>
      <c r="I751" t="s">
        <v>3029</v>
      </c>
      <c r="J751" t="s">
        <v>3029</v>
      </c>
      <c r="M751" t="s">
        <v>2916</v>
      </c>
    </row>
    <row r="752" spans="1:14" x14ac:dyDescent="0.35">
      <c r="A752">
        <v>1190512</v>
      </c>
      <c r="B752" t="s">
        <v>2212</v>
      </c>
      <c r="C752" t="s">
        <v>4</v>
      </c>
      <c r="D752" t="s">
        <v>4</v>
      </c>
      <c r="E752" s="3" t="s">
        <v>4</v>
      </c>
      <c r="F752" t="s">
        <v>518</v>
      </c>
      <c r="G752" s="5" t="str">
        <f t="shared" si="11"/>
        <v>View Response</v>
      </c>
      <c r="H752" t="s">
        <v>3020</v>
      </c>
      <c r="I752" t="s">
        <v>3029</v>
      </c>
      <c r="J752" t="s">
        <v>3029</v>
      </c>
      <c r="M752" t="s">
        <v>2916</v>
      </c>
    </row>
    <row r="753" spans="1:14" x14ac:dyDescent="0.35">
      <c r="A753">
        <v>1190513</v>
      </c>
      <c r="B753" t="s">
        <v>2212</v>
      </c>
      <c r="C753" t="s">
        <v>4</v>
      </c>
      <c r="D753" t="s">
        <v>4</v>
      </c>
      <c r="E753" s="3" t="s">
        <v>4</v>
      </c>
      <c r="F753" t="s">
        <v>519</v>
      </c>
      <c r="G753" s="5" t="str">
        <f t="shared" si="11"/>
        <v>View Response</v>
      </c>
      <c r="H753" t="s">
        <v>3020</v>
      </c>
      <c r="I753" t="s">
        <v>3029</v>
      </c>
      <c r="J753" t="s">
        <v>3029</v>
      </c>
      <c r="L753" t="s">
        <v>2930</v>
      </c>
    </row>
    <row r="754" spans="1:14" x14ac:dyDescent="0.35">
      <c r="A754">
        <v>1190513</v>
      </c>
      <c r="B754" t="s">
        <v>2212</v>
      </c>
      <c r="C754" t="s">
        <v>4</v>
      </c>
      <c r="D754" t="s">
        <v>4</v>
      </c>
      <c r="E754" s="3" t="s">
        <v>4</v>
      </c>
      <c r="F754" t="s">
        <v>519</v>
      </c>
      <c r="G754" s="5" t="str">
        <f t="shared" si="11"/>
        <v>View Response</v>
      </c>
      <c r="H754" t="s">
        <v>3020</v>
      </c>
      <c r="I754" t="s">
        <v>3029</v>
      </c>
      <c r="J754" t="s">
        <v>3029</v>
      </c>
      <c r="M754" t="s">
        <v>2916</v>
      </c>
    </row>
    <row r="755" spans="1:14" x14ac:dyDescent="0.35">
      <c r="A755">
        <v>1190514</v>
      </c>
      <c r="B755" t="s">
        <v>2208</v>
      </c>
      <c r="C755" t="s">
        <v>4</v>
      </c>
      <c r="D755" t="s">
        <v>4</v>
      </c>
      <c r="E755" s="3" t="s">
        <v>127</v>
      </c>
      <c r="F755" t="s">
        <v>520</v>
      </c>
      <c r="G755" s="5" t="str">
        <f t="shared" si="11"/>
        <v>View Response</v>
      </c>
      <c r="H755" t="s">
        <v>3020</v>
      </c>
      <c r="I755" t="s">
        <v>3029</v>
      </c>
      <c r="J755" t="s">
        <v>3029</v>
      </c>
      <c r="L755" t="s">
        <v>2930</v>
      </c>
    </row>
    <row r="756" spans="1:14" x14ac:dyDescent="0.35">
      <c r="A756">
        <v>1190514</v>
      </c>
      <c r="B756" t="s">
        <v>2208</v>
      </c>
      <c r="C756" t="s">
        <v>4</v>
      </c>
      <c r="D756" t="s">
        <v>4</v>
      </c>
      <c r="E756" s="3" t="s">
        <v>127</v>
      </c>
      <c r="F756" t="s">
        <v>520</v>
      </c>
      <c r="G756" s="5" t="str">
        <f t="shared" si="11"/>
        <v>View Response</v>
      </c>
      <c r="H756" t="s">
        <v>3020</v>
      </c>
      <c r="I756" t="s">
        <v>3029</v>
      </c>
      <c r="J756" t="s">
        <v>3029</v>
      </c>
      <c r="M756" t="s">
        <v>2916</v>
      </c>
    </row>
    <row r="757" spans="1:14" x14ac:dyDescent="0.35">
      <c r="A757">
        <v>1190515</v>
      </c>
      <c r="B757" t="s">
        <v>2212</v>
      </c>
      <c r="C757" t="s">
        <v>4</v>
      </c>
      <c r="D757" t="s">
        <v>4</v>
      </c>
      <c r="E757" s="3" t="s">
        <v>4</v>
      </c>
      <c r="F757" t="s">
        <v>521</v>
      </c>
      <c r="G757" s="5" t="str">
        <f t="shared" si="11"/>
        <v>View Response</v>
      </c>
      <c r="H757" t="s">
        <v>3020</v>
      </c>
      <c r="I757" t="s">
        <v>3029</v>
      </c>
      <c r="J757" t="s">
        <v>3029</v>
      </c>
      <c r="L757" t="s">
        <v>2942</v>
      </c>
    </row>
    <row r="758" spans="1:14" x14ac:dyDescent="0.35">
      <c r="A758">
        <v>1190516</v>
      </c>
      <c r="B758" t="s">
        <v>2208</v>
      </c>
      <c r="C758" t="s">
        <v>4</v>
      </c>
      <c r="D758" t="s">
        <v>4</v>
      </c>
      <c r="E758" s="3" t="s">
        <v>127</v>
      </c>
      <c r="F758" t="s">
        <v>522</v>
      </c>
      <c r="G758" s="5" t="str">
        <f t="shared" si="11"/>
        <v>View Response</v>
      </c>
      <c r="H758" t="s">
        <v>3020</v>
      </c>
      <c r="I758" t="s">
        <v>3029</v>
      </c>
      <c r="J758" t="s">
        <v>3029</v>
      </c>
      <c r="L758" t="s">
        <v>2942</v>
      </c>
    </row>
    <row r="759" spans="1:14" x14ac:dyDescent="0.35">
      <c r="A759">
        <v>1190517</v>
      </c>
      <c r="B759" t="s">
        <v>2060</v>
      </c>
      <c r="C759" t="s">
        <v>4</v>
      </c>
      <c r="D759" t="s">
        <v>4</v>
      </c>
      <c r="E759" s="3" t="s">
        <v>4</v>
      </c>
      <c r="F759" t="s">
        <v>523</v>
      </c>
      <c r="G759" s="5" t="str">
        <f t="shared" si="11"/>
        <v>View Response</v>
      </c>
      <c r="H759" t="s">
        <v>3020</v>
      </c>
      <c r="I759" t="s">
        <v>3023</v>
      </c>
      <c r="J759" t="s">
        <v>3029</v>
      </c>
      <c r="M759" t="s">
        <v>2917</v>
      </c>
    </row>
    <row r="760" spans="1:14" x14ac:dyDescent="0.35">
      <c r="A760">
        <v>1190523</v>
      </c>
      <c r="B760" t="s">
        <v>2214</v>
      </c>
      <c r="C760" t="s">
        <v>4</v>
      </c>
      <c r="D760" t="s">
        <v>4</v>
      </c>
      <c r="E760" s="3" t="s">
        <v>127</v>
      </c>
      <c r="F760" t="s">
        <v>524</v>
      </c>
      <c r="G760" s="5" t="str">
        <f t="shared" si="11"/>
        <v>View Response</v>
      </c>
      <c r="H760" t="s">
        <v>3020</v>
      </c>
      <c r="I760" t="s">
        <v>3023</v>
      </c>
      <c r="J760" t="s">
        <v>3029</v>
      </c>
      <c r="M760" t="s">
        <v>2923</v>
      </c>
    </row>
    <row r="761" spans="1:14" x14ac:dyDescent="0.35">
      <c r="A761">
        <v>1190523</v>
      </c>
      <c r="B761" t="s">
        <v>2214</v>
      </c>
      <c r="C761" t="s">
        <v>4</v>
      </c>
      <c r="D761" t="s">
        <v>4</v>
      </c>
      <c r="E761" s="3" t="s">
        <v>127</v>
      </c>
      <c r="F761" t="s">
        <v>524</v>
      </c>
      <c r="G761" s="5" t="str">
        <f t="shared" si="11"/>
        <v>View Response</v>
      </c>
      <c r="H761" t="s">
        <v>3020</v>
      </c>
      <c r="I761" t="s">
        <v>3023</v>
      </c>
      <c r="J761" t="s">
        <v>3029</v>
      </c>
      <c r="M761" t="s">
        <v>2924</v>
      </c>
    </row>
    <row r="762" spans="1:14" x14ac:dyDescent="0.35">
      <c r="A762">
        <v>1190528</v>
      </c>
      <c r="B762" t="s">
        <v>2215</v>
      </c>
      <c r="C762" t="s">
        <v>525</v>
      </c>
      <c r="D762" t="s">
        <v>4</v>
      </c>
      <c r="E762" s="3" t="s">
        <v>4</v>
      </c>
      <c r="F762" t="s">
        <v>526</v>
      </c>
      <c r="G762" s="5" t="str">
        <f t="shared" si="11"/>
        <v>View Response</v>
      </c>
      <c r="H762" t="s">
        <v>3020</v>
      </c>
      <c r="I762" t="s">
        <v>3029</v>
      </c>
      <c r="J762" t="s">
        <v>3029</v>
      </c>
      <c r="M762" t="s">
        <v>2922</v>
      </c>
    </row>
    <row r="763" spans="1:14" x14ac:dyDescent="0.35">
      <c r="A763">
        <v>1190529</v>
      </c>
      <c r="B763" t="s">
        <v>2215</v>
      </c>
      <c r="C763" t="s">
        <v>525</v>
      </c>
      <c r="D763" t="s">
        <v>4</v>
      </c>
      <c r="E763" s="3" t="s">
        <v>4</v>
      </c>
      <c r="F763" t="s">
        <v>527</v>
      </c>
      <c r="G763" s="5" t="str">
        <f t="shared" si="11"/>
        <v>View Response</v>
      </c>
      <c r="H763" t="s">
        <v>3020</v>
      </c>
      <c r="I763" t="s">
        <v>3029</v>
      </c>
      <c r="J763" t="s">
        <v>3029</v>
      </c>
      <c r="M763" t="s">
        <v>2922</v>
      </c>
    </row>
    <row r="764" spans="1:14" x14ac:dyDescent="0.35">
      <c r="A764">
        <v>1190532</v>
      </c>
      <c r="B764" t="s">
        <v>2216</v>
      </c>
      <c r="C764" t="s">
        <v>4</v>
      </c>
      <c r="D764" t="s">
        <v>4</v>
      </c>
      <c r="E764" s="3" t="s">
        <v>4</v>
      </c>
      <c r="F764" t="s">
        <v>528</v>
      </c>
      <c r="G764" s="5" t="str">
        <f t="shared" si="11"/>
        <v>View Response</v>
      </c>
      <c r="H764" t="s">
        <v>3020</v>
      </c>
      <c r="I764" t="s">
        <v>3023</v>
      </c>
      <c r="J764" t="s">
        <v>3029</v>
      </c>
      <c r="L764" t="s">
        <v>2937</v>
      </c>
    </row>
    <row r="765" spans="1:14" x14ac:dyDescent="0.35">
      <c r="A765">
        <v>1190535</v>
      </c>
      <c r="B765" t="s">
        <v>2217</v>
      </c>
      <c r="C765" t="s">
        <v>4</v>
      </c>
      <c r="D765" t="s">
        <v>4</v>
      </c>
      <c r="E765" s="3" t="s">
        <v>4</v>
      </c>
      <c r="F765" t="s">
        <v>529</v>
      </c>
      <c r="G765" s="5" t="str">
        <f t="shared" si="11"/>
        <v>View Response</v>
      </c>
      <c r="H765" t="s">
        <v>3020</v>
      </c>
      <c r="I765" t="s">
        <v>3023</v>
      </c>
      <c r="J765" t="s">
        <v>3029</v>
      </c>
      <c r="M765" t="s">
        <v>2917</v>
      </c>
    </row>
    <row r="766" spans="1:14" x14ac:dyDescent="0.35">
      <c r="A766">
        <v>1190538</v>
      </c>
      <c r="B766" t="s">
        <v>2218</v>
      </c>
      <c r="C766" t="s">
        <v>4</v>
      </c>
      <c r="D766" t="s">
        <v>4</v>
      </c>
      <c r="E766" s="3" t="s">
        <v>4</v>
      </c>
      <c r="F766" t="s">
        <v>530</v>
      </c>
      <c r="G766" s="5" t="str">
        <f t="shared" si="11"/>
        <v>View Response</v>
      </c>
      <c r="H766" t="s">
        <v>3020</v>
      </c>
      <c r="I766" t="s">
        <v>3029</v>
      </c>
      <c r="J766" t="s">
        <v>3029</v>
      </c>
      <c r="M766" t="s">
        <v>2922</v>
      </c>
    </row>
    <row r="767" spans="1:14" x14ac:dyDescent="0.35">
      <c r="A767">
        <v>1190539</v>
      </c>
      <c r="B767" t="s">
        <v>2218</v>
      </c>
      <c r="C767" t="s">
        <v>4</v>
      </c>
      <c r="D767" t="s">
        <v>4</v>
      </c>
      <c r="E767" s="3" t="s">
        <v>4</v>
      </c>
      <c r="F767" t="s">
        <v>531</v>
      </c>
      <c r="G767" s="5" t="str">
        <f t="shared" si="11"/>
        <v>View Response</v>
      </c>
      <c r="H767" t="s">
        <v>3020</v>
      </c>
      <c r="I767" t="s">
        <v>3029</v>
      </c>
      <c r="J767" t="s">
        <v>3029</v>
      </c>
      <c r="N767" t="s">
        <v>232</v>
      </c>
    </row>
    <row r="768" spans="1:14" x14ac:dyDescent="0.35">
      <c r="A768">
        <v>1190539</v>
      </c>
      <c r="B768" t="s">
        <v>2218</v>
      </c>
      <c r="C768" t="s">
        <v>4</v>
      </c>
      <c r="D768" t="s">
        <v>4</v>
      </c>
      <c r="E768" s="3" t="s">
        <v>4</v>
      </c>
      <c r="F768" t="s">
        <v>531</v>
      </c>
      <c r="G768" s="5" t="str">
        <f t="shared" si="11"/>
        <v>View Response</v>
      </c>
      <c r="H768" t="s">
        <v>3020</v>
      </c>
      <c r="I768" t="s">
        <v>3029</v>
      </c>
      <c r="J768" t="s">
        <v>3029</v>
      </c>
      <c r="M768" t="s">
        <v>2922</v>
      </c>
    </row>
    <row r="769" spans="1:14" x14ac:dyDescent="0.35">
      <c r="A769">
        <v>1190545</v>
      </c>
      <c r="B769" t="s">
        <v>2218</v>
      </c>
      <c r="C769" t="s">
        <v>4</v>
      </c>
      <c r="D769" t="s">
        <v>4</v>
      </c>
      <c r="E769" s="3" t="s">
        <v>4</v>
      </c>
      <c r="F769" t="s">
        <v>532</v>
      </c>
      <c r="G769" s="5" t="str">
        <f t="shared" si="11"/>
        <v>View Response</v>
      </c>
      <c r="H769" t="s">
        <v>3020</v>
      </c>
      <c r="I769" t="s">
        <v>3029</v>
      </c>
      <c r="J769" t="s">
        <v>3029</v>
      </c>
      <c r="M769" t="s">
        <v>2922</v>
      </c>
    </row>
    <row r="770" spans="1:14" x14ac:dyDescent="0.35">
      <c r="A770">
        <v>1190546</v>
      </c>
      <c r="B770" t="s">
        <v>1895</v>
      </c>
      <c r="C770" t="s">
        <v>20</v>
      </c>
      <c r="D770" t="s">
        <v>4</v>
      </c>
      <c r="E770" s="3" t="s">
        <v>4</v>
      </c>
      <c r="F770" t="s">
        <v>533</v>
      </c>
      <c r="G770" s="5" t="str">
        <f t="shared" si="11"/>
        <v>View Response</v>
      </c>
      <c r="H770" t="s">
        <v>3020</v>
      </c>
      <c r="I770" t="s">
        <v>3029</v>
      </c>
      <c r="J770" t="s">
        <v>3029</v>
      </c>
      <c r="M770" t="s">
        <v>2926</v>
      </c>
    </row>
    <row r="771" spans="1:14" x14ac:dyDescent="0.35">
      <c r="A771">
        <v>1190546</v>
      </c>
      <c r="B771" t="s">
        <v>1895</v>
      </c>
      <c r="C771" t="s">
        <v>20</v>
      </c>
      <c r="D771" t="s">
        <v>4</v>
      </c>
      <c r="E771" s="3" t="s">
        <v>4</v>
      </c>
      <c r="F771" t="s">
        <v>533</v>
      </c>
      <c r="G771" s="5" t="str">
        <f t="shared" ref="G771:G834" si="12">HYPERLINK(F771,"View Response")</f>
        <v>View Response</v>
      </c>
      <c r="H771" t="s">
        <v>3020</v>
      </c>
      <c r="I771" t="s">
        <v>3029</v>
      </c>
      <c r="J771" t="s">
        <v>3029</v>
      </c>
      <c r="M771" t="s">
        <v>2979</v>
      </c>
    </row>
    <row r="772" spans="1:14" x14ac:dyDescent="0.35">
      <c r="A772">
        <v>1190558</v>
      </c>
      <c r="B772" t="s">
        <v>2219</v>
      </c>
      <c r="C772" t="s">
        <v>4</v>
      </c>
      <c r="D772" t="s">
        <v>4</v>
      </c>
      <c r="E772" s="3" t="s">
        <v>4</v>
      </c>
      <c r="F772" t="s">
        <v>534</v>
      </c>
      <c r="G772" s="5" t="str">
        <f t="shared" si="12"/>
        <v>View Response</v>
      </c>
      <c r="H772" t="s">
        <v>3020</v>
      </c>
      <c r="I772" t="s">
        <v>3029</v>
      </c>
      <c r="J772" t="s">
        <v>3029</v>
      </c>
      <c r="M772" t="s">
        <v>2931</v>
      </c>
    </row>
    <row r="773" spans="1:14" x14ac:dyDescent="0.35">
      <c r="A773">
        <v>1190558</v>
      </c>
      <c r="B773" t="s">
        <v>2219</v>
      </c>
      <c r="C773" t="s">
        <v>4</v>
      </c>
      <c r="D773" t="s">
        <v>4</v>
      </c>
      <c r="E773" s="3" t="s">
        <v>4</v>
      </c>
      <c r="F773" t="s">
        <v>534</v>
      </c>
      <c r="G773" s="5" t="str">
        <f t="shared" si="12"/>
        <v>View Response</v>
      </c>
      <c r="H773" t="s">
        <v>3020</v>
      </c>
      <c r="I773" t="s">
        <v>3029</v>
      </c>
      <c r="J773" t="s">
        <v>3029</v>
      </c>
      <c r="M773" t="s">
        <v>2932</v>
      </c>
    </row>
    <row r="774" spans="1:14" x14ac:dyDescent="0.35">
      <c r="A774">
        <v>1190569</v>
      </c>
      <c r="B774" t="s">
        <v>2220</v>
      </c>
      <c r="C774" t="s">
        <v>4</v>
      </c>
      <c r="D774" t="s">
        <v>4</v>
      </c>
      <c r="E774" s="3" t="s">
        <v>4</v>
      </c>
      <c r="F774" t="s">
        <v>535</v>
      </c>
      <c r="G774" s="5" t="str">
        <f t="shared" si="12"/>
        <v>View Response</v>
      </c>
      <c r="H774" t="s">
        <v>3020</v>
      </c>
      <c r="I774" t="s">
        <v>3023</v>
      </c>
      <c r="J774" t="s">
        <v>3029</v>
      </c>
      <c r="L774" t="s">
        <v>2937</v>
      </c>
    </row>
    <row r="775" spans="1:14" x14ac:dyDescent="0.35">
      <c r="A775">
        <v>1190570</v>
      </c>
      <c r="B775" t="s">
        <v>2220</v>
      </c>
      <c r="C775" t="s">
        <v>4</v>
      </c>
      <c r="D775" t="s">
        <v>4</v>
      </c>
      <c r="E775" s="3" t="s">
        <v>4</v>
      </c>
      <c r="F775" t="s">
        <v>536</v>
      </c>
      <c r="G775" s="5" t="str">
        <f t="shared" si="12"/>
        <v>View Response</v>
      </c>
      <c r="H775" t="s">
        <v>3020</v>
      </c>
      <c r="I775" t="s">
        <v>3029</v>
      </c>
      <c r="J775" t="s">
        <v>3029</v>
      </c>
      <c r="L775" t="s">
        <v>2942</v>
      </c>
    </row>
    <row r="776" spans="1:14" x14ac:dyDescent="0.35">
      <c r="A776">
        <v>1190573</v>
      </c>
      <c r="B776" t="s">
        <v>2220</v>
      </c>
      <c r="C776" t="s">
        <v>4</v>
      </c>
      <c r="D776" t="s">
        <v>4</v>
      </c>
      <c r="E776" s="3" t="s">
        <v>127</v>
      </c>
      <c r="F776" t="s">
        <v>537</v>
      </c>
      <c r="G776" s="5" t="str">
        <f t="shared" si="12"/>
        <v>View Response</v>
      </c>
      <c r="H776" t="s">
        <v>3020</v>
      </c>
      <c r="I776" t="s">
        <v>3029</v>
      </c>
      <c r="J776" t="s">
        <v>3029</v>
      </c>
      <c r="L776" t="s">
        <v>2943</v>
      </c>
    </row>
    <row r="777" spans="1:14" x14ac:dyDescent="0.35">
      <c r="A777">
        <v>1190573</v>
      </c>
      <c r="B777" t="s">
        <v>2220</v>
      </c>
      <c r="C777" t="s">
        <v>4</v>
      </c>
      <c r="D777" t="s">
        <v>4</v>
      </c>
      <c r="E777" s="3" t="s">
        <v>127</v>
      </c>
      <c r="F777" t="s">
        <v>537</v>
      </c>
      <c r="G777" s="5" t="str">
        <f t="shared" si="12"/>
        <v>View Response</v>
      </c>
      <c r="H777" t="s">
        <v>3020</v>
      </c>
      <c r="I777" t="s">
        <v>3029</v>
      </c>
      <c r="J777" t="s">
        <v>3029</v>
      </c>
      <c r="M777" t="s">
        <v>2916</v>
      </c>
    </row>
    <row r="778" spans="1:14" x14ac:dyDescent="0.35">
      <c r="A778">
        <v>1190575</v>
      </c>
      <c r="B778" t="s">
        <v>2220</v>
      </c>
      <c r="C778" t="s">
        <v>4</v>
      </c>
      <c r="D778" t="s">
        <v>4</v>
      </c>
      <c r="E778" s="3" t="s">
        <v>4</v>
      </c>
      <c r="F778" t="s">
        <v>538</v>
      </c>
      <c r="G778" s="5" t="str">
        <f t="shared" si="12"/>
        <v>View Response</v>
      </c>
      <c r="H778" t="s">
        <v>3020</v>
      </c>
      <c r="I778" t="s">
        <v>3029</v>
      </c>
      <c r="J778" t="s">
        <v>3029</v>
      </c>
      <c r="M778" t="s">
        <v>2916</v>
      </c>
    </row>
    <row r="779" spans="1:14" x14ac:dyDescent="0.35">
      <c r="A779">
        <v>1190576</v>
      </c>
      <c r="B779" t="s">
        <v>2220</v>
      </c>
      <c r="C779" t="s">
        <v>4</v>
      </c>
      <c r="D779" t="s">
        <v>4</v>
      </c>
      <c r="E779" s="3" t="s">
        <v>4</v>
      </c>
      <c r="F779" t="s">
        <v>539</v>
      </c>
      <c r="G779" s="5" t="str">
        <f t="shared" si="12"/>
        <v>View Response</v>
      </c>
      <c r="H779" t="s">
        <v>3020</v>
      </c>
      <c r="I779" t="s">
        <v>3029</v>
      </c>
      <c r="J779" t="s">
        <v>3029</v>
      </c>
      <c r="L779" t="s">
        <v>2930</v>
      </c>
    </row>
    <row r="780" spans="1:14" x14ac:dyDescent="0.35">
      <c r="A780">
        <v>1190576</v>
      </c>
      <c r="B780" t="s">
        <v>2220</v>
      </c>
      <c r="C780" t="s">
        <v>4</v>
      </c>
      <c r="D780" t="s">
        <v>4</v>
      </c>
      <c r="E780" s="3" t="s">
        <v>4</v>
      </c>
      <c r="F780" t="s">
        <v>539</v>
      </c>
      <c r="G780" s="5" t="str">
        <f t="shared" si="12"/>
        <v>View Response</v>
      </c>
      <c r="H780" t="s">
        <v>3020</v>
      </c>
      <c r="I780" t="s">
        <v>3029</v>
      </c>
      <c r="J780" t="s">
        <v>3029</v>
      </c>
      <c r="M780" t="s">
        <v>2916</v>
      </c>
    </row>
    <row r="781" spans="1:14" x14ac:dyDescent="0.35">
      <c r="A781">
        <v>1190587</v>
      </c>
      <c r="B781" t="s">
        <v>2221</v>
      </c>
      <c r="C781" t="s">
        <v>4</v>
      </c>
      <c r="D781" t="s">
        <v>4</v>
      </c>
      <c r="E781" s="3" t="s">
        <v>4</v>
      </c>
      <c r="F781" t="s">
        <v>540</v>
      </c>
      <c r="G781" s="5" t="str">
        <f t="shared" si="12"/>
        <v>View Response</v>
      </c>
      <c r="H781" t="s">
        <v>3020</v>
      </c>
      <c r="I781" t="s">
        <v>3029</v>
      </c>
      <c r="J781" t="s">
        <v>3029</v>
      </c>
      <c r="M781" t="s">
        <v>2917</v>
      </c>
    </row>
    <row r="782" spans="1:14" x14ac:dyDescent="0.35">
      <c r="A782">
        <v>1190604</v>
      </c>
      <c r="B782" t="s">
        <v>2222</v>
      </c>
      <c r="D782" t="s">
        <v>4</v>
      </c>
      <c r="E782" s="3" t="s">
        <v>4</v>
      </c>
      <c r="F782" t="s">
        <v>541</v>
      </c>
      <c r="G782" s="5" t="str">
        <f t="shared" si="12"/>
        <v>View Response</v>
      </c>
      <c r="H782" t="s">
        <v>3020</v>
      </c>
      <c r="I782" t="s">
        <v>3023</v>
      </c>
      <c r="J782" t="s">
        <v>3029</v>
      </c>
      <c r="M782" t="s">
        <v>2931</v>
      </c>
    </row>
    <row r="783" spans="1:14" x14ac:dyDescent="0.35">
      <c r="A783">
        <v>1190604</v>
      </c>
      <c r="B783" t="s">
        <v>2222</v>
      </c>
      <c r="D783" t="s">
        <v>4</v>
      </c>
      <c r="E783" s="3" t="s">
        <v>4</v>
      </c>
      <c r="F783" t="s">
        <v>541</v>
      </c>
      <c r="G783" s="5" t="str">
        <f t="shared" si="12"/>
        <v>View Response</v>
      </c>
      <c r="H783" t="s">
        <v>3020</v>
      </c>
      <c r="I783" t="s">
        <v>3023</v>
      </c>
      <c r="J783" t="s">
        <v>3029</v>
      </c>
      <c r="M783" t="s">
        <v>2932</v>
      </c>
    </row>
    <row r="784" spans="1:14" x14ac:dyDescent="0.35">
      <c r="A784">
        <v>1190610</v>
      </c>
      <c r="B784" t="s">
        <v>2076</v>
      </c>
      <c r="C784" t="s">
        <v>542</v>
      </c>
      <c r="D784" t="s">
        <v>4</v>
      </c>
      <c r="E784" s="3" t="s">
        <v>4</v>
      </c>
      <c r="F784" t="s">
        <v>543</v>
      </c>
      <c r="G784" s="5" t="str">
        <f t="shared" si="12"/>
        <v>View Response</v>
      </c>
      <c r="H784" t="s">
        <v>3020</v>
      </c>
      <c r="I784" t="s">
        <v>3029</v>
      </c>
      <c r="J784" t="s">
        <v>3029</v>
      </c>
      <c r="N784" t="s">
        <v>232</v>
      </c>
    </row>
    <row r="785" spans="1:14" x14ac:dyDescent="0.35">
      <c r="A785">
        <v>1190610</v>
      </c>
      <c r="B785" t="s">
        <v>2076</v>
      </c>
      <c r="C785" t="s">
        <v>542</v>
      </c>
      <c r="D785" t="s">
        <v>4</v>
      </c>
      <c r="E785" s="3" t="s">
        <v>4</v>
      </c>
      <c r="F785" t="s">
        <v>543</v>
      </c>
      <c r="G785" s="5" t="str">
        <f t="shared" si="12"/>
        <v>View Response</v>
      </c>
      <c r="H785" t="s">
        <v>3020</v>
      </c>
      <c r="I785" t="s">
        <v>3029</v>
      </c>
      <c r="J785" t="s">
        <v>3029</v>
      </c>
      <c r="M785" t="s">
        <v>2922</v>
      </c>
    </row>
    <row r="786" spans="1:14" x14ac:dyDescent="0.35">
      <c r="A786">
        <v>1190611</v>
      </c>
      <c r="B786" t="s">
        <v>2223</v>
      </c>
      <c r="C786" t="s">
        <v>4</v>
      </c>
      <c r="D786" t="s">
        <v>4</v>
      </c>
      <c r="E786" s="3" t="s">
        <v>4</v>
      </c>
      <c r="F786" t="s">
        <v>544</v>
      </c>
      <c r="G786" s="5" t="str">
        <f t="shared" si="12"/>
        <v>View Response</v>
      </c>
      <c r="H786" t="s">
        <v>3020</v>
      </c>
      <c r="I786" t="s">
        <v>3023</v>
      </c>
      <c r="J786" t="s">
        <v>3021</v>
      </c>
      <c r="M786" t="s">
        <v>2917</v>
      </c>
    </row>
    <row r="787" spans="1:14" x14ac:dyDescent="0.35">
      <c r="A787">
        <v>1190614</v>
      </c>
      <c r="B787" t="s">
        <v>2224</v>
      </c>
      <c r="C787" t="s">
        <v>545</v>
      </c>
      <c r="D787" t="s">
        <v>4</v>
      </c>
      <c r="E787" s="3" t="s">
        <v>127</v>
      </c>
      <c r="F787" t="s">
        <v>546</v>
      </c>
      <c r="G787" s="5" t="str">
        <f t="shared" si="12"/>
        <v>View Response</v>
      </c>
      <c r="H787" t="s">
        <v>3020</v>
      </c>
      <c r="I787" t="s">
        <v>3024</v>
      </c>
      <c r="J787" t="s">
        <v>3022</v>
      </c>
      <c r="M787" t="s">
        <v>2916</v>
      </c>
    </row>
    <row r="788" spans="1:14" x14ac:dyDescent="0.35">
      <c r="A788">
        <v>1190625</v>
      </c>
      <c r="B788" t="s">
        <v>2225</v>
      </c>
      <c r="C788" t="s">
        <v>4</v>
      </c>
      <c r="D788" t="s">
        <v>304</v>
      </c>
      <c r="E788" s="3" t="s">
        <v>4</v>
      </c>
      <c r="F788" t="s">
        <v>547</v>
      </c>
      <c r="G788" s="5" t="str">
        <f t="shared" si="12"/>
        <v>View Response</v>
      </c>
      <c r="H788" t="s">
        <v>3020</v>
      </c>
      <c r="I788" t="s">
        <v>3023</v>
      </c>
      <c r="J788" t="s">
        <v>3021</v>
      </c>
      <c r="L788" t="s">
        <v>2943</v>
      </c>
    </row>
    <row r="789" spans="1:14" x14ac:dyDescent="0.35">
      <c r="A789">
        <v>1190626</v>
      </c>
      <c r="B789" t="s">
        <v>2225</v>
      </c>
      <c r="C789" t="s">
        <v>4</v>
      </c>
      <c r="D789" t="s">
        <v>304</v>
      </c>
      <c r="E789" s="3" t="s">
        <v>4</v>
      </c>
      <c r="F789" t="s">
        <v>548</v>
      </c>
      <c r="G789" s="5" t="str">
        <f t="shared" si="12"/>
        <v>View Response</v>
      </c>
      <c r="H789" t="s">
        <v>3020</v>
      </c>
      <c r="I789" t="s">
        <v>3023</v>
      </c>
      <c r="J789" t="s">
        <v>3021</v>
      </c>
      <c r="L789" t="s">
        <v>2981</v>
      </c>
    </row>
    <row r="790" spans="1:14" x14ac:dyDescent="0.35">
      <c r="A790">
        <v>1190634</v>
      </c>
      <c r="B790" t="s">
        <v>2225</v>
      </c>
      <c r="C790" t="s">
        <v>4</v>
      </c>
      <c r="D790" t="s">
        <v>304</v>
      </c>
      <c r="E790" s="3" t="s">
        <v>4</v>
      </c>
      <c r="F790" t="s">
        <v>549</v>
      </c>
      <c r="G790" s="5" t="str">
        <f t="shared" si="12"/>
        <v>View Response</v>
      </c>
      <c r="H790" t="s">
        <v>3020</v>
      </c>
      <c r="I790" t="s">
        <v>3023</v>
      </c>
      <c r="J790" t="s">
        <v>3021</v>
      </c>
      <c r="L790" t="s">
        <v>2937</v>
      </c>
    </row>
    <row r="791" spans="1:14" x14ac:dyDescent="0.35">
      <c r="A791">
        <v>1190636</v>
      </c>
      <c r="B791" t="s">
        <v>2225</v>
      </c>
      <c r="C791" t="s">
        <v>4</v>
      </c>
      <c r="D791" t="s">
        <v>304</v>
      </c>
      <c r="E791" s="3" t="s">
        <v>4</v>
      </c>
      <c r="F791" t="s">
        <v>550</v>
      </c>
      <c r="G791" s="5" t="str">
        <f t="shared" si="12"/>
        <v>View Response</v>
      </c>
      <c r="H791" t="s">
        <v>3020</v>
      </c>
      <c r="I791" t="s">
        <v>3023</v>
      </c>
      <c r="J791" t="s">
        <v>3021</v>
      </c>
      <c r="L791" t="s">
        <v>2961</v>
      </c>
    </row>
    <row r="792" spans="1:14" x14ac:dyDescent="0.35">
      <c r="A792">
        <v>1190638</v>
      </c>
      <c r="B792" t="s">
        <v>2225</v>
      </c>
      <c r="C792" t="s">
        <v>4</v>
      </c>
      <c r="D792" t="s">
        <v>304</v>
      </c>
      <c r="E792" s="3" t="s">
        <v>4</v>
      </c>
      <c r="F792" t="s">
        <v>551</v>
      </c>
      <c r="G792" s="5" t="str">
        <f t="shared" si="12"/>
        <v>View Response</v>
      </c>
      <c r="H792" t="s">
        <v>3020</v>
      </c>
      <c r="I792" t="s">
        <v>3023</v>
      </c>
      <c r="J792" t="s">
        <v>3021</v>
      </c>
      <c r="L792" t="s">
        <v>2925</v>
      </c>
    </row>
    <row r="793" spans="1:14" x14ac:dyDescent="0.35">
      <c r="A793">
        <v>1190644</v>
      </c>
      <c r="B793" t="s">
        <v>2225</v>
      </c>
      <c r="C793" t="s">
        <v>4</v>
      </c>
      <c r="D793" t="s">
        <v>304</v>
      </c>
      <c r="E793" s="3" t="s">
        <v>4</v>
      </c>
      <c r="F793" t="s">
        <v>552</v>
      </c>
      <c r="G793" s="5" t="str">
        <f t="shared" si="12"/>
        <v>View Response</v>
      </c>
      <c r="H793" t="s">
        <v>3020</v>
      </c>
      <c r="I793" t="s">
        <v>3023</v>
      </c>
      <c r="J793" t="s">
        <v>3021</v>
      </c>
      <c r="N793" t="s">
        <v>338</v>
      </c>
    </row>
    <row r="794" spans="1:14" x14ac:dyDescent="0.35">
      <c r="A794">
        <v>1190653</v>
      </c>
      <c r="B794" t="s">
        <v>2224</v>
      </c>
      <c r="C794" t="s">
        <v>545</v>
      </c>
      <c r="D794" t="s">
        <v>4</v>
      </c>
      <c r="E794" s="3" t="s">
        <v>127</v>
      </c>
      <c r="F794" t="s">
        <v>553</v>
      </c>
      <c r="G794" s="5" t="str">
        <f t="shared" si="12"/>
        <v>View Response</v>
      </c>
      <c r="H794" t="s">
        <v>3020</v>
      </c>
      <c r="I794" t="s">
        <v>3024</v>
      </c>
      <c r="J794" t="s">
        <v>3022</v>
      </c>
      <c r="L794" t="s">
        <v>2937</v>
      </c>
    </row>
    <row r="795" spans="1:14" x14ac:dyDescent="0.35">
      <c r="A795">
        <v>1190655</v>
      </c>
      <c r="B795" t="s">
        <v>2159</v>
      </c>
      <c r="C795" t="s">
        <v>4</v>
      </c>
      <c r="D795" t="s">
        <v>4</v>
      </c>
      <c r="E795" s="3" t="s">
        <v>127</v>
      </c>
      <c r="F795" t="s">
        <v>554</v>
      </c>
      <c r="G795" s="5" t="str">
        <f t="shared" si="12"/>
        <v>View Response</v>
      </c>
      <c r="H795" t="s">
        <v>3020</v>
      </c>
      <c r="I795" t="s">
        <v>3023</v>
      </c>
      <c r="J795" t="s">
        <v>3029</v>
      </c>
      <c r="L795" t="s">
        <v>2937</v>
      </c>
    </row>
    <row r="796" spans="1:14" x14ac:dyDescent="0.35">
      <c r="A796">
        <v>1190659</v>
      </c>
      <c r="B796" t="s">
        <v>2226</v>
      </c>
      <c r="C796" t="s">
        <v>4</v>
      </c>
      <c r="D796" t="s">
        <v>4</v>
      </c>
      <c r="E796" s="3" t="s">
        <v>4</v>
      </c>
      <c r="F796" t="s">
        <v>555</v>
      </c>
      <c r="G796" s="5" t="str">
        <f t="shared" si="12"/>
        <v>View Response</v>
      </c>
      <c r="H796" t="s">
        <v>3020</v>
      </c>
      <c r="I796" t="s">
        <v>3029</v>
      </c>
      <c r="J796" t="s">
        <v>3029</v>
      </c>
      <c r="M796" t="s">
        <v>2956</v>
      </c>
    </row>
    <row r="797" spans="1:14" x14ac:dyDescent="0.35">
      <c r="A797">
        <v>1190659</v>
      </c>
      <c r="B797" t="s">
        <v>2226</v>
      </c>
      <c r="C797" t="s">
        <v>4</v>
      </c>
      <c r="D797" t="s">
        <v>4</v>
      </c>
      <c r="E797" s="3" t="s">
        <v>4</v>
      </c>
      <c r="F797" t="s">
        <v>555</v>
      </c>
      <c r="G797" s="5" t="str">
        <f t="shared" si="12"/>
        <v>View Response</v>
      </c>
      <c r="H797" t="s">
        <v>3020</v>
      </c>
      <c r="I797" t="s">
        <v>3029</v>
      </c>
      <c r="J797" t="s">
        <v>3029</v>
      </c>
      <c r="M797" t="s">
        <v>2957</v>
      </c>
    </row>
    <row r="798" spans="1:14" x14ac:dyDescent="0.35">
      <c r="A798">
        <v>1190674</v>
      </c>
      <c r="B798" t="s">
        <v>2227</v>
      </c>
      <c r="C798" t="s">
        <v>4</v>
      </c>
      <c r="D798" t="s">
        <v>4</v>
      </c>
      <c r="E798" s="3" t="s">
        <v>127</v>
      </c>
      <c r="F798" t="s">
        <v>556</v>
      </c>
      <c r="G798" s="5" t="str">
        <f t="shared" si="12"/>
        <v>View Response</v>
      </c>
      <c r="H798" t="s">
        <v>3020</v>
      </c>
      <c r="I798" t="s">
        <v>3023</v>
      </c>
      <c r="J798" t="s">
        <v>3029</v>
      </c>
      <c r="M798" t="s">
        <v>2931</v>
      </c>
    </row>
    <row r="799" spans="1:14" x14ac:dyDescent="0.35">
      <c r="A799">
        <v>1190674</v>
      </c>
      <c r="B799" t="s">
        <v>2227</v>
      </c>
      <c r="C799" t="s">
        <v>4</v>
      </c>
      <c r="D799" t="s">
        <v>4</v>
      </c>
      <c r="E799" s="3" t="s">
        <v>127</v>
      </c>
      <c r="F799" t="s">
        <v>556</v>
      </c>
      <c r="G799" s="5" t="str">
        <f t="shared" si="12"/>
        <v>View Response</v>
      </c>
      <c r="H799" t="s">
        <v>3020</v>
      </c>
      <c r="I799" t="s">
        <v>3023</v>
      </c>
      <c r="J799" t="s">
        <v>3029</v>
      </c>
      <c r="M799" t="s">
        <v>2932</v>
      </c>
    </row>
    <row r="800" spans="1:14" x14ac:dyDescent="0.35">
      <c r="A800">
        <v>1190676</v>
      </c>
      <c r="B800" t="s">
        <v>2228</v>
      </c>
      <c r="C800" t="s">
        <v>4</v>
      </c>
      <c r="D800" t="s">
        <v>4</v>
      </c>
      <c r="E800" s="3" t="s">
        <v>4</v>
      </c>
      <c r="F800" t="s">
        <v>557</v>
      </c>
      <c r="G800" s="5" t="str">
        <f t="shared" si="12"/>
        <v>View Response</v>
      </c>
      <c r="H800" t="s">
        <v>3020</v>
      </c>
      <c r="I800" t="s">
        <v>3023</v>
      </c>
      <c r="J800" t="s">
        <v>3029</v>
      </c>
      <c r="M800" t="s">
        <v>2923</v>
      </c>
    </row>
    <row r="801" spans="1:14" x14ac:dyDescent="0.35">
      <c r="A801">
        <v>1190676</v>
      </c>
      <c r="B801" t="s">
        <v>2228</v>
      </c>
      <c r="C801" t="s">
        <v>4</v>
      </c>
      <c r="D801" t="s">
        <v>4</v>
      </c>
      <c r="E801" s="3" t="s">
        <v>4</v>
      </c>
      <c r="F801" t="s">
        <v>557</v>
      </c>
      <c r="G801" s="5" t="str">
        <f t="shared" si="12"/>
        <v>View Response</v>
      </c>
      <c r="H801" t="s">
        <v>3020</v>
      </c>
      <c r="I801" t="s">
        <v>3023</v>
      </c>
      <c r="J801" t="s">
        <v>3029</v>
      </c>
      <c r="M801" t="s">
        <v>2924</v>
      </c>
    </row>
    <row r="802" spans="1:14" x14ac:dyDescent="0.35">
      <c r="A802">
        <v>1190708</v>
      </c>
      <c r="B802" t="s">
        <v>2159</v>
      </c>
      <c r="C802" t="s">
        <v>4</v>
      </c>
      <c r="D802" t="s">
        <v>4</v>
      </c>
      <c r="E802" s="3" t="s">
        <v>127</v>
      </c>
      <c r="F802" t="s">
        <v>558</v>
      </c>
      <c r="G802" s="5" t="str">
        <f t="shared" si="12"/>
        <v>View Response</v>
      </c>
      <c r="H802" t="s">
        <v>3020</v>
      </c>
      <c r="I802" t="s">
        <v>3029</v>
      </c>
      <c r="J802" t="s">
        <v>3029</v>
      </c>
      <c r="N802" t="s">
        <v>232</v>
      </c>
    </row>
    <row r="803" spans="1:14" x14ac:dyDescent="0.35">
      <c r="A803">
        <v>1190708</v>
      </c>
      <c r="B803" t="s">
        <v>2159</v>
      </c>
      <c r="C803" t="s">
        <v>4</v>
      </c>
      <c r="D803" t="s">
        <v>4</v>
      </c>
      <c r="E803" s="3" t="s">
        <v>127</v>
      </c>
      <c r="F803" t="s">
        <v>558</v>
      </c>
      <c r="G803" s="5" t="str">
        <f t="shared" si="12"/>
        <v>View Response</v>
      </c>
      <c r="H803" t="s">
        <v>3020</v>
      </c>
      <c r="I803" t="s">
        <v>3029</v>
      </c>
      <c r="J803" t="s">
        <v>3029</v>
      </c>
      <c r="M803" t="s">
        <v>2916</v>
      </c>
    </row>
    <row r="804" spans="1:14" x14ac:dyDescent="0.35">
      <c r="A804">
        <v>1190737</v>
      </c>
      <c r="B804" t="s">
        <v>2229</v>
      </c>
      <c r="C804" t="s">
        <v>4</v>
      </c>
      <c r="D804" t="s">
        <v>4</v>
      </c>
      <c r="E804" s="3" t="s">
        <v>4</v>
      </c>
      <c r="F804" t="s">
        <v>559</v>
      </c>
      <c r="G804" s="5" t="str">
        <f t="shared" si="12"/>
        <v>View Response</v>
      </c>
      <c r="H804" t="s">
        <v>3020</v>
      </c>
      <c r="I804" t="s">
        <v>3023</v>
      </c>
      <c r="J804" t="s">
        <v>3022</v>
      </c>
      <c r="K804" t="s">
        <v>2939</v>
      </c>
    </row>
    <row r="805" spans="1:14" x14ac:dyDescent="0.35">
      <c r="A805">
        <v>1190737</v>
      </c>
      <c r="B805" t="s">
        <v>2229</v>
      </c>
      <c r="C805" t="s">
        <v>4</v>
      </c>
      <c r="D805" t="s">
        <v>4</v>
      </c>
      <c r="E805" s="3" t="s">
        <v>4</v>
      </c>
      <c r="F805" t="s">
        <v>559</v>
      </c>
      <c r="G805" s="5" t="str">
        <f t="shared" si="12"/>
        <v>View Response</v>
      </c>
      <c r="H805" t="s">
        <v>3020</v>
      </c>
      <c r="I805" t="s">
        <v>3023</v>
      </c>
      <c r="J805" t="s">
        <v>3022</v>
      </c>
      <c r="L805" t="s">
        <v>2925</v>
      </c>
    </row>
    <row r="806" spans="1:14" x14ac:dyDescent="0.35">
      <c r="A806">
        <v>1190744</v>
      </c>
      <c r="B806" t="s">
        <v>2159</v>
      </c>
      <c r="C806" t="s">
        <v>4</v>
      </c>
      <c r="D806" t="s">
        <v>4</v>
      </c>
      <c r="E806" s="3" t="s">
        <v>127</v>
      </c>
      <c r="F806" t="s">
        <v>560</v>
      </c>
      <c r="G806" s="5" t="str">
        <f t="shared" si="12"/>
        <v>View Response</v>
      </c>
      <c r="H806" t="s">
        <v>3020</v>
      </c>
      <c r="I806" t="s">
        <v>3029</v>
      </c>
      <c r="J806" t="s">
        <v>3029</v>
      </c>
      <c r="L806" t="s">
        <v>2930</v>
      </c>
    </row>
    <row r="807" spans="1:14" x14ac:dyDescent="0.35">
      <c r="A807">
        <v>1190744</v>
      </c>
      <c r="B807" t="s">
        <v>2159</v>
      </c>
      <c r="C807" t="s">
        <v>4</v>
      </c>
      <c r="D807" t="s">
        <v>4</v>
      </c>
      <c r="E807" s="3" t="s">
        <v>127</v>
      </c>
      <c r="F807" t="s">
        <v>560</v>
      </c>
      <c r="G807" s="5" t="str">
        <f t="shared" si="12"/>
        <v>View Response</v>
      </c>
      <c r="H807" t="s">
        <v>3020</v>
      </c>
      <c r="I807" t="s">
        <v>3029</v>
      </c>
      <c r="J807" t="s">
        <v>3029</v>
      </c>
      <c r="M807" t="s">
        <v>2916</v>
      </c>
    </row>
    <row r="808" spans="1:14" x14ac:dyDescent="0.35">
      <c r="A808">
        <v>1190752</v>
      </c>
      <c r="B808" t="s">
        <v>2230</v>
      </c>
      <c r="C808" t="s">
        <v>561</v>
      </c>
      <c r="D808" t="s">
        <v>507</v>
      </c>
      <c r="E808" s="3" t="s">
        <v>4</v>
      </c>
      <c r="F808" t="s">
        <v>562</v>
      </c>
      <c r="G808" s="5" t="str">
        <f t="shared" si="12"/>
        <v>View Response</v>
      </c>
      <c r="H808" t="s">
        <v>3019</v>
      </c>
      <c r="I808" t="s">
        <v>3024</v>
      </c>
      <c r="J808" t="s">
        <v>3022</v>
      </c>
      <c r="N808" t="s">
        <v>338</v>
      </c>
    </row>
    <row r="809" spans="1:14" x14ac:dyDescent="0.35">
      <c r="A809">
        <v>1190752</v>
      </c>
      <c r="B809" t="s">
        <v>2230</v>
      </c>
      <c r="C809" t="s">
        <v>561</v>
      </c>
      <c r="D809" t="s">
        <v>507</v>
      </c>
      <c r="E809" s="3" t="s">
        <v>4</v>
      </c>
      <c r="F809" t="s">
        <v>562</v>
      </c>
      <c r="G809" s="5" t="str">
        <f t="shared" si="12"/>
        <v>View Response</v>
      </c>
      <c r="H809" t="s">
        <v>3019</v>
      </c>
      <c r="I809" t="s">
        <v>3024</v>
      </c>
      <c r="J809" t="s">
        <v>3022</v>
      </c>
      <c r="L809" t="s">
        <v>2943</v>
      </c>
    </row>
    <row r="810" spans="1:14" x14ac:dyDescent="0.35">
      <c r="A810">
        <v>1190752</v>
      </c>
      <c r="B810" t="s">
        <v>2230</v>
      </c>
      <c r="C810" t="s">
        <v>561</v>
      </c>
      <c r="D810" t="s">
        <v>507</v>
      </c>
      <c r="E810" s="3" t="s">
        <v>4</v>
      </c>
      <c r="F810" t="s">
        <v>562</v>
      </c>
      <c r="G810" s="5" t="str">
        <f t="shared" si="12"/>
        <v>View Response</v>
      </c>
      <c r="H810" t="s">
        <v>3019</v>
      </c>
      <c r="I810" t="s">
        <v>3024</v>
      </c>
      <c r="J810" t="s">
        <v>3022</v>
      </c>
      <c r="L810" t="s">
        <v>2925</v>
      </c>
    </row>
    <row r="811" spans="1:14" x14ac:dyDescent="0.35">
      <c r="A811">
        <v>1190752</v>
      </c>
      <c r="B811" t="s">
        <v>2230</v>
      </c>
      <c r="C811" t="s">
        <v>561</v>
      </c>
      <c r="D811" t="s">
        <v>507</v>
      </c>
      <c r="E811" s="3" t="s">
        <v>4</v>
      </c>
      <c r="F811" t="s">
        <v>562</v>
      </c>
      <c r="G811" s="5" t="str">
        <f t="shared" si="12"/>
        <v>View Response</v>
      </c>
      <c r="H811" t="s">
        <v>3019</v>
      </c>
      <c r="I811" t="s">
        <v>3024</v>
      </c>
      <c r="J811" t="s">
        <v>3022</v>
      </c>
      <c r="M811" t="s">
        <v>2935</v>
      </c>
    </row>
    <row r="812" spans="1:14" x14ac:dyDescent="0.35">
      <c r="A812">
        <v>1190759</v>
      </c>
      <c r="B812" t="s">
        <v>2231</v>
      </c>
      <c r="C812" t="s">
        <v>4</v>
      </c>
      <c r="D812" t="s">
        <v>4</v>
      </c>
      <c r="E812" s="3" t="s">
        <v>4</v>
      </c>
      <c r="F812" t="s">
        <v>563</v>
      </c>
      <c r="G812" s="5" t="str">
        <f t="shared" si="12"/>
        <v>View Response</v>
      </c>
      <c r="H812" t="s">
        <v>3020</v>
      </c>
      <c r="I812" t="s">
        <v>3023</v>
      </c>
      <c r="J812" t="s">
        <v>3021</v>
      </c>
      <c r="L812" t="s">
        <v>2937</v>
      </c>
    </row>
    <row r="813" spans="1:14" x14ac:dyDescent="0.35">
      <c r="A813">
        <v>1190764</v>
      </c>
      <c r="B813" t="s">
        <v>2232</v>
      </c>
      <c r="C813" t="s">
        <v>4</v>
      </c>
      <c r="D813" t="s">
        <v>4</v>
      </c>
      <c r="E813" s="3" t="s">
        <v>4</v>
      </c>
      <c r="F813" t="s">
        <v>564</v>
      </c>
      <c r="G813" s="5" t="str">
        <f t="shared" si="12"/>
        <v>View Response</v>
      </c>
      <c r="H813" t="s">
        <v>3020</v>
      </c>
      <c r="I813" t="s">
        <v>3023</v>
      </c>
      <c r="J813" t="s">
        <v>3029</v>
      </c>
      <c r="L813" t="s">
        <v>2937</v>
      </c>
    </row>
    <row r="814" spans="1:14" x14ac:dyDescent="0.35">
      <c r="A814">
        <v>1190765</v>
      </c>
      <c r="B814" t="s">
        <v>2233</v>
      </c>
      <c r="C814" t="s">
        <v>4</v>
      </c>
      <c r="D814" t="s">
        <v>4</v>
      </c>
      <c r="E814" s="3" t="s">
        <v>4</v>
      </c>
      <c r="F814" t="s">
        <v>565</v>
      </c>
      <c r="G814" s="5" t="str">
        <f t="shared" si="12"/>
        <v>View Response</v>
      </c>
      <c r="H814" t="s">
        <v>3020</v>
      </c>
      <c r="I814" t="s">
        <v>3029</v>
      </c>
      <c r="J814" t="s">
        <v>3029</v>
      </c>
      <c r="M814" t="s">
        <v>2917</v>
      </c>
    </row>
    <row r="815" spans="1:14" x14ac:dyDescent="0.35">
      <c r="A815">
        <v>1190774</v>
      </c>
      <c r="B815" t="s">
        <v>2234</v>
      </c>
      <c r="C815" t="s">
        <v>4</v>
      </c>
      <c r="D815" t="s">
        <v>4</v>
      </c>
      <c r="E815" s="3" t="s">
        <v>4</v>
      </c>
      <c r="F815" t="s">
        <v>566</v>
      </c>
      <c r="G815" s="5" t="str">
        <f t="shared" si="12"/>
        <v>View Response</v>
      </c>
      <c r="H815" t="s">
        <v>3020</v>
      </c>
      <c r="I815" t="s">
        <v>3023</v>
      </c>
      <c r="J815" t="s">
        <v>3029</v>
      </c>
      <c r="M815" t="s">
        <v>2935</v>
      </c>
    </row>
    <row r="816" spans="1:14" x14ac:dyDescent="0.35">
      <c r="A816">
        <v>1190774</v>
      </c>
      <c r="B816" t="s">
        <v>2234</v>
      </c>
      <c r="C816" t="s">
        <v>4</v>
      </c>
      <c r="D816" t="s">
        <v>4</v>
      </c>
      <c r="E816" s="3" t="s">
        <v>4</v>
      </c>
      <c r="F816" t="s">
        <v>566</v>
      </c>
      <c r="G816" s="5" t="str">
        <f t="shared" si="12"/>
        <v>View Response</v>
      </c>
      <c r="H816" t="s">
        <v>3020</v>
      </c>
      <c r="I816" t="s">
        <v>3023</v>
      </c>
      <c r="J816" t="s">
        <v>3029</v>
      </c>
      <c r="M816" t="s">
        <v>2936</v>
      </c>
    </row>
    <row r="817" spans="1:14" x14ac:dyDescent="0.35">
      <c r="A817">
        <v>1190775</v>
      </c>
      <c r="B817" t="s">
        <v>2235</v>
      </c>
      <c r="C817" t="s">
        <v>567</v>
      </c>
      <c r="D817" t="s">
        <v>568</v>
      </c>
      <c r="E817" s="3" t="s">
        <v>4</v>
      </c>
      <c r="F817" t="s">
        <v>569</v>
      </c>
      <c r="G817" s="5" t="str">
        <f t="shared" si="12"/>
        <v>View Response</v>
      </c>
      <c r="H817" t="s">
        <v>3019</v>
      </c>
      <c r="I817" t="s">
        <v>3024</v>
      </c>
      <c r="J817" t="s">
        <v>3029</v>
      </c>
      <c r="L817" t="s">
        <v>2981</v>
      </c>
    </row>
    <row r="818" spans="1:14" x14ac:dyDescent="0.35">
      <c r="A818">
        <v>1190776</v>
      </c>
      <c r="B818" t="s">
        <v>2235</v>
      </c>
      <c r="C818" t="s">
        <v>567</v>
      </c>
      <c r="D818" t="s">
        <v>568</v>
      </c>
      <c r="E818" s="3" t="s">
        <v>4</v>
      </c>
      <c r="F818" t="s">
        <v>570</v>
      </c>
      <c r="G818" s="5" t="str">
        <f t="shared" si="12"/>
        <v>View Response</v>
      </c>
      <c r="H818" t="s">
        <v>3019</v>
      </c>
      <c r="I818" t="s">
        <v>3024</v>
      </c>
      <c r="J818" t="s">
        <v>3029</v>
      </c>
      <c r="L818" t="s">
        <v>2937</v>
      </c>
    </row>
    <row r="819" spans="1:14" x14ac:dyDescent="0.35">
      <c r="A819">
        <v>1190783</v>
      </c>
      <c r="B819" t="s">
        <v>2235</v>
      </c>
      <c r="C819" t="s">
        <v>567</v>
      </c>
      <c r="D819" t="s">
        <v>568</v>
      </c>
      <c r="E819" s="3" t="s">
        <v>4</v>
      </c>
      <c r="F819" t="s">
        <v>571</v>
      </c>
      <c r="G819" s="5" t="str">
        <f t="shared" si="12"/>
        <v>View Response</v>
      </c>
      <c r="H819" t="s">
        <v>3020</v>
      </c>
      <c r="I819" t="s">
        <v>3023</v>
      </c>
      <c r="J819" t="s">
        <v>3029</v>
      </c>
      <c r="L819" t="s">
        <v>2954</v>
      </c>
    </row>
    <row r="820" spans="1:14" x14ac:dyDescent="0.35">
      <c r="A820">
        <v>1190784</v>
      </c>
      <c r="B820" t="s">
        <v>2236</v>
      </c>
      <c r="D820" t="s">
        <v>4</v>
      </c>
      <c r="E820" s="3" t="s">
        <v>4</v>
      </c>
      <c r="F820" t="s">
        <v>572</v>
      </c>
      <c r="G820" s="5" t="str">
        <f t="shared" si="12"/>
        <v>View Response</v>
      </c>
      <c r="H820" t="s">
        <v>3020</v>
      </c>
      <c r="I820" t="s">
        <v>3029</v>
      </c>
      <c r="J820" t="s">
        <v>3029</v>
      </c>
      <c r="M820" t="s">
        <v>2916</v>
      </c>
    </row>
    <row r="821" spans="1:14" x14ac:dyDescent="0.35">
      <c r="A821">
        <v>1190786</v>
      </c>
      <c r="B821" t="s">
        <v>2237</v>
      </c>
      <c r="C821" t="s">
        <v>4</v>
      </c>
      <c r="D821" t="s">
        <v>4</v>
      </c>
      <c r="E821" s="3" t="s">
        <v>4</v>
      </c>
      <c r="F821" t="s">
        <v>573</v>
      </c>
      <c r="G821" s="5" t="str">
        <f t="shared" si="12"/>
        <v>View Response</v>
      </c>
      <c r="H821" t="s">
        <v>3020</v>
      </c>
      <c r="I821" t="s">
        <v>3023</v>
      </c>
      <c r="J821" t="s">
        <v>3029</v>
      </c>
      <c r="M821" t="s">
        <v>2935</v>
      </c>
    </row>
    <row r="822" spans="1:14" x14ac:dyDescent="0.35">
      <c r="A822">
        <v>1190786</v>
      </c>
      <c r="B822" t="s">
        <v>2237</v>
      </c>
      <c r="C822" t="s">
        <v>4</v>
      </c>
      <c r="D822" t="s">
        <v>4</v>
      </c>
      <c r="E822" s="3" t="s">
        <v>4</v>
      </c>
      <c r="F822" t="s">
        <v>573</v>
      </c>
      <c r="G822" s="5" t="str">
        <f t="shared" si="12"/>
        <v>View Response</v>
      </c>
      <c r="H822" t="s">
        <v>3020</v>
      </c>
      <c r="I822" t="s">
        <v>3023</v>
      </c>
      <c r="J822" t="s">
        <v>3029</v>
      </c>
      <c r="M822" t="s">
        <v>2936</v>
      </c>
    </row>
    <row r="823" spans="1:14" x14ac:dyDescent="0.35">
      <c r="A823">
        <v>1190788</v>
      </c>
      <c r="B823" t="s">
        <v>2235</v>
      </c>
      <c r="C823" t="s">
        <v>567</v>
      </c>
      <c r="D823" t="s">
        <v>568</v>
      </c>
      <c r="E823" s="3" t="s">
        <v>4</v>
      </c>
      <c r="F823" t="s">
        <v>574</v>
      </c>
      <c r="G823" s="5" t="str">
        <f t="shared" si="12"/>
        <v>View Response</v>
      </c>
      <c r="H823" t="s">
        <v>3029</v>
      </c>
      <c r="I823" t="s">
        <v>3024</v>
      </c>
      <c r="J823" t="s">
        <v>3029</v>
      </c>
      <c r="L823" t="s">
        <v>2925</v>
      </c>
    </row>
    <row r="824" spans="1:14" x14ac:dyDescent="0.35">
      <c r="A824">
        <v>1190790</v>
      </c>
      <c r="B824" t="s">
        <v>2238</v>
      </c>
      <c r="C824" t="s">
        <v>575</v>
      </c>
      <c r="D824" t="s">
        <v>4</v>
      </c>
      <c r="E824" s="3" t="s">
        <v>127</v>
      </c>
      <c r="F824" t="s">
        <v>576</v>
      </c>
      <c r="G824" s="5" t="str">
        <f t="shared" si="12"/>
        <v>View Response</v>
      </c>
      <c r="H824" t="s">
        <v>3020</v>
      </c>
      <c r="I824" t="s">
        <v>3029</v>
      </c>
      <c r="J824" t="s">
        <v>3021</v>
      </c>
      <c r="L824" t="s">
        <v>2954</v>
      </c>
    </row>
    <row r="825" spans="1:14" x14ac:dyDescent="0.35">
      <c r="A825">
        <v>1190798</v>
      </c>
      <c r="B825" t="s">
        <v>2239</v>
      </c>
      <c r="C825" t="s">
        <v>4</v>
      </c>
      <c r="D825" t="s">
        <v>4</v>
      </c>
      <c r="E825" s="3" t="s">
        <v>4</v>
      </c>
      <c r="F825" t="s">
        <v>577</v>
      </c>
      <c r="G825" s="5" t="str">
        <f t="shared" si="12"/>
        <v>View Response</v>
      </c>
      <c r="H825" t="s">
        <v>3020</v>
      </c>
      <c r="I825" t="s">
        <v>3029</v>
      </c>
      <c r="J825" t="s">
        <v>3029</v>
      </c>
      <c r="M825" t="s">
        <v>2917</v>
      </c>
    </row>
    <row r="826" spans="1:14" x14ac:dyDescent="0.35">
      <c r="A826">
        <v>1190799</v>
      </c>
      <c r="B826" t="s">
        <v>2238</v>
      </c>
      <c r="C826" t="s">
        <v>575</v>
      </c>
      <c r="D826" t="s">
        <v>4</v>
      </c>
      <c r="E826" s="3" t="s">
        <v>127</v>
      </c>
      <c r="F826" t="s">
        <v>578</v>
      </c>
      <c r="G826" s="5" t="str">
        <f t="shared" si="12"/>
        <v>View Response</v>
      </c>
      <c r="H826" t="s">
        <v>3020</v>
      </c>
      <c r="I826" t="s">
        <v>3029</v>
      </c>
      <c r="J826" t="s">
        <v>3021</v>
      </c>
      <c r="L826" t="s">
        <v>2961</v>
      </c>
    </row>
    <row r="827" spans="1:14" x14ac:dyDescent="0.35">
      <c r="A827">
        <v>1190799</v>
      </c>
      <c r="B827" t="s">
        <v>2238</v>
      </c>
      <c r="C827" t="s">
        <v>575</v>
      </c>
      <c r="D827" t="s">
        <v>4</v>
      </c>
      <c r="E827" s="3" t="s">
        <v>127</v>
      </c>
      <c r="F827" t="s">
        <v>578</v>
      </c>
      <c r="G827" s="5" t="str">
        <f t="shared" si="12"/>
        <v>View Response</v>
      </c>
      <c r="H827" t="s">
        <v>3020</v>
      </c>
      <c r="I827" t="s">
        <v>3029</v>
      </c>
      <c r="J827" t="s">
        <v>3021</v>
      </c>
      <c r="L827" t="s">
        <v>2955</v>
      </c>
    </row>
    <row r="828" spans="1:14" x14ac:dyDescent="0.35">
      <c r="A828">
        <v>1190807</v>
      </c>
      <c r="B828" t="s">
        <v>2224</v>
      </c>
      <c r="C828" t="s">
        <v>545</v>
      </c>
      <c r="D828" t="s">
        <v>4</v>
      </c>
      <c r="E828" s="3" t="s">
        <v>127</v>
      </c>
      <c r="F828" t="s">
        <v>579</v>
      </c>
      <c r="G828" s="5" t="str">
        <f t="shared" si="12"/>
        <v>View Response</v>
      </c>
      <c r="H828" t="s">
        <v>3020</v>
      </c>
      <c r="I828" t="s">
        <v>3024</v>
      </c>
      <c r="J828" t="s">
        <v>3022</v>
      </c>
      <c r="L828" t="s">
        <v>2961</v>
      </c>
    </row>
    <row r="829" spans="1:14" x14ac:dyDescent="0.35">
      <c r="A829">
        <v>1190810</v>
      </c>
      <c r="B829" t="s">
        <v>2235</v>
      </c>
      <c r="C829" t="s">
        <v>567</v>
      </c>
      <c r="D829" t="s">
        <v>568</v>
      </c>
      <c r="E829" s="3" t="s">
        <v>4</v>
      </c>
      <c r="F829" t="s">
        <v>580</v>
      </c>
      <c r="G829" s="5" t="str">
        <f t="shared" si="12"/>
        <v>View Response</v>
      </c>
      <c r="H829" t="s">
        <v>3020</v>
      </c>
      <c r="I829" t="s">
        <v>3023</v>
      </c>
      <c r="J829" t="s">
        <v>3029</v>
      </c>
      <c r="L829" t="s">
        <v>2958</v>
      </c>
    </row>
    <row r="830" spans="1:14" x14ac:dyDescent="0.35">
      <c r="A830">
        <v>1190830</v>
      </c>
      <c r="B830" t="s">
        <v>2240</v>
      </c>
      <c r="C830" t="s">
        <v>4</v>
      </c>
      <c r="D830" t="s">
        <v>4</v>
      </c>
      <c r="E830" s="3" t="s">
        <v>4</v>
      </c>
      <c r="F830" t="s">
        <v>581</v>
      </c>
      <c r="G830" s="5" t="str">
        <f t="shared" si="12"/>
        <v>View Response</v>
      </c>
      <c r="H830" t="s">
        <v>3020</v>
      </c>
      <c r="I830" t="s">
        <v>3023</v>
      </c>
      <c r="J830" t="s">
        <v>3021</v>
      </c>
      <c r="N830" t="s">
        <v>232</v>
      </c>
    </row>
    <row r="831" spans="1:14" x14ac:dyDescent="0.35">
      <c r="A831">
        <v>1190830</v>
      </c>
      <c r="B831" t="s">
        <v>2240</v>
      </c>
      <c r="C831" t="s">
        <v>4</v>
      </c>
      <c r="D831" t="s">
        <v>4</v>
      </c>
      <c r="E831" s="3" t="s">
        <v>4</v>
      </c>
      <c r="F831" t="s">
        <v>581</v>
      </c>
      <c r="G831" s="5" t="str">
        <f t="shared" si="12"/>
        <v>View Response</v>
      </c>
      <c r="H831" t="s">
        <v>3020</v>
      </c>
      <c r="I831" t="s">
        <v>3023</v>
      </c>
      <c r="J831" t="s">
        <v>3021</v>
      </c>
      <c r="M831" t="s">
        <v>2922</v>
      </c>
    </row>
    <row r="832" spans="1:14" x14ac:dyDescent="0.35">
      <c r="A832">
        <v>1190832</v>
      </c>
      <c r="B832" t="s">
        <v>1885</v>
      </c>
      <c r="C832" t="s">
        <v>4</v>
      </c>
      <c r="D832" t="s">
        <v>4</v>
      </c>
      <c r="E832" s="3" t="s">
        <v>4</v>
      </c>
      <c r="F832" t="s">
        <v>582</v>
      </c>
      <c r="G832" s="5" t="str">
        <f t="shared" si="12"/>
        <v>View Response</v>
      </c>
      <c r="H832" t="s">
        <v>3020</v>
      </c>
      <c r="I832" t="s">
        <v>3029</v>
      </c>
      <c r="J832" t="s">
        <v>3029</v>
      </c>
      <c r="L832" t="s">
        <v>2944</v>
      </c>
    </row>
    <row r="833" spans="1:14" x14ac:dyDescent="0.35">
      <c r="A833">
        <v>1190832</v>
      </c>
      <c r="B833" t="s">
        <v>1885</v>
      </c>
      <c r="C833" t="s">
        <v>4</v>
      </c>
      <c r="D833" t="s">
        <v>4</v>
      </c>
      <c r="E833" s="3" t="s">
        <v>4</v>
      </c>
      <c r="F833" t="s">
        <v>582</v>
      </c>
      <c r="G833" s="5" t="str">
        <f t="shared" si="12"/>
        <v>View Response</v>
      </c>
      <c r="H833" t="s">
        <v>3020</v>
      </c>
      <c r="I833" t="s">
        <v>3029</v>
      </c>
      <c r="J833" t="s">
        <v>3029</v>
      </c>
      <c r="M833" t="s">
        <v>2917</v>
      </c>
    </row>
    <row r="834" spans="1:14" x14ac:dyDescent="0.35">
      <c r="A834">
        <v>1190833</v>
      </c>
      <c r="B834" t="s">
        <v>2232</v>
      </c>
      <c r="C834" t="s">
        <v>4</v>
      </c>
      <c r="D834" t="s">
        <v>4</v>
      </c>
      <c r="E834" s="3" t="s">
        <v>4</v>
      </c>
      <c r="F834" t="s">
        <v>583</v>
      </c>
      <c r="G834" s="5" t="str">
        <f t="shared" si="12"/>
        <v>View Response</v>
      </c>
      <c r="H834" t="s">
        <v>3020</v>
      </c>
      <c r="I834" t="s">
        <v>3029</v>
      </c>
      <c r="J834" t="s">
        <v>3029</v>
      </c>
      <c r="N834" t="s">
        <v>338</v>
      </c>
    </row>
    <row r="835" spans="1:14" x14ac:dyDescent="0.35">
      <c r="A835">
        <v>1190833</v>
      </c>
      <c r="B835" t="s">
        <v>2232</v>
      </c>
      <c r="C835" t="s">
        <v>4</v>
      </c>
      <c r="D835" t="s">
        <v>4</v>
      </c>
      <c r="E835" s="3" t="s">
        <v>4</v>
      </c>
      <c r="F835" t="s">
        <v>583</v>
      </c>
      <c r="G835" s="5" t="str">
        <f t="shared" ref="G835:G898" si="13">HYPERLINK(F835,"View Response")</f>
        <v>View Response</v>
      </c>
      <c r="H835" t="s">
        <v>3020</v>
      </c>
      <c r="I835" t="s">
        <v>3029</v>
      </c>
      <c r="J835" t="s">
        <v>3029</v>
      </c>
      <c r="L835" t="s">
        <v>2943</v>
      </c>
    </row>
    <row r="836" spans="1:14" x14ac:dyDescent="0.35">
      <c r="A836">
        <v>1190833</v>
      </c>
      <c r="B836" t="s">
        <v>2232</v>
      </c>
      <c r="C836" t="s">
        <v>4</v>
      </c>
      <c r="D836" t="s">
        <v>4</v>
      </c>
      <c r="E836" s="3" t="s">
        <v>4</v>
      </c>
      <c r="F836" t="s">
        <v>583</v>
      </c>
      <c r="G836" s="5" t="str">
        <f t="shared" si="13"/>
        <v>View Response</v>
      </c>
      <c r="H836" t="s">
        <v>3020</v>
      </c>
      <c r="I836" t="s">
        <v>3029</v>
      </c>
      <c r="J836" t="s">
        <v>3029</v>
      </c>
      <c r="M836" t="s">
        <v>2951</v>
      </c>
    </row>
    <row r="837" spans="1:14" x14ac:dyDescent="0.35">
      <c r="A837">
        <v>1190833</v>
      </c>
      <c r="B837" t="s">
        <v>2232</v>
      </c>
      <c r="C837" t="s">
        <v>4</v>
      </c>
      <c r="D837" t="s">
        <v>4</v>
      </c>
      <c r="E837" s="3" t="s">
        <v>4</v>
      </c>
      <c r="F837" t="s">
        <v>583</v>
      </c>
      <c r="G837" s="5" t="str">
        <f t="shared" si="13"/>
        <v>View Response</v>
      </c>
      <c r="H837" t="s">
        <v>3020</v>
      </c>
      <c r="I837" t="s">
        <v>3029</v>
      </c>
      <c r="J837" t="s">
        <v>3029</v>
      </c>
      <c r="M837" t="s">
        <v>2952</v>
      </c>
    </row>
    <row r="838" spans="1:14" x14ac:dyDescent="0.35">
      <c r="A838">
        <v>1190833</v>
      </c>
      <c r="B838" t="s">
        <v>2232</v>
      </c>
      <c r="C838" t="s">
        <v>4</v>
      </c>
      <c r="D838" t="s">
        <v>4</v>
      </c>
      <c r="E838" s="3" t="s">
        <v>4</v>
      </c>
      <c r="F838" t="s">
        <v>583</v>
      </c>
      <c r="G838" s="5" t="str">
        <f t="shared" si="13"/>
        <v>View Response</v>
      </c>
      <c r="H838" t="s">
        <v>3020</v>
      </c>
      <c r="I838" t="s">
        <v>3029</v>
      </c>
      <c r="J838" t="s">
        <v>3029</v>
      </c>
      <c r="M838" t="s">
        <v>2953</v>
      </c>
    </row>
    <row r="839" spans="1:14" x14ac:dyDescent="0.35">
      <c r="A839">
        <v>1190840</v>
      </c>
      <c r="B839" t="s">
        <v>2241</v>
      </c>
      <c r="C839" t="s">
        <v>4</v>
      </c>
      <c r="D839" t="s">
        <v>4</v>
      </c>
      <c r="E839" s="3" t="s">
        <v>4</v>
      </c>
      <c r="F839" t="s">
        <v>584</v>
      </c>
      <c r="G839" s="5" t="str">
        <f t="shared" si="13"/>
        <v>View Response</v>
      </c>
      <c r="H839" t="s">
        <v>3020</v>
      </c>
      <c r="I839" t="s">
        <v>3023</v>
      </c>
      <c r="J839" t="s">
        <v>3021</v>
      </c>
      <c r="M839" t="s">
        <v>2916</v>
      </c>
    </row>
    <row r="840" spans="1:14" x14ac:dyDescent="0.35">
      <c r="A840">
        <v>1190842</v>
      </c>
      <c r="B840" t="s">
        <v>2242</v>
      </c>
      <c r="C840" t="s">
        <v>4</v>
      </c>
      <c r="D840" t="s">
        <v>4</v>
      </c>
      <c r="E840" s="3" t="s">
        <v>4</v>
      </c>
      <c r="F840" t="s">
        <v>585</v>
      </c>
      <c r="G840" s="5" t="str">
        <f t="shared" si="13"/>
        <v>View Response</v>
      </c>
      <c r="H840" t="s">
        <v>3020</v>
      </c>
      <c r="I840" t="s">
        <v>3023</v>
      </c>
      <c r="J840" t="s">
        <v>3022</v>
      </c>
      <c r="L840" t="s">
        <v>2960</v>
      </c>
    </row>
    <row r="841" spans="1:14" x14ac:dyDescent="0.35">
      <c r="A841">
        <v>1190842</v>
      </c>
      <c r="B841" t="s">
        <v>2242</v>
      </c>
      <c r="C841" t="s">
        <v>4</v>
      </c>
      <c r="D841" t="s">
        <v>4</v>
      </c>
      <c r="E841" s="3" t="s">
        <v>4</v>
      </c>
      <c r="F841" t="s">
        <v>585</v>
      </c>
      <c r="G841" s="5" t="str">
        <f t="shared" si="13"/>
        <v>View Response</v>
      </c>
      <c r="H841" t="s">
        <v>3020</v>
      </c>
      <c r="I841" t="s">
        <v>3023</v>
      </c>
      <c r="J841" t="s">
        <v>3022</v>
      </c>
      <c r="L841" t="s">
        <v>2937</v>
      </c>
    </row>
    <row r="842" spans="1:14" x14ac:dyDescent="0.35">
      <c r="A842">
        <v>1190842</v>
      </c>
      <c r="B842" t="s">
        <v>2242</v>
      </c>
      <c r="C842" t="s">
        <v>4</v>
      </c>
      <c r="D842" t="s">
        <v>4</v>
      </c>
      <c r="E842" s="3" t="s">
        <v>4</v>
      </c>
      <c r="F842" t="s">
        <v>585</v>
      </c>
      <c r="G842" s="5" t="str">
        <f t="shared" si="13"/>
        <v>View Response</v>
      </c>
      <c r="H842" t="s">
        <v>3020</v>
      </c>
      <c r="I842" t="s">
        <v>3023</v>
      </c>
      <c r="J842" t="s">
        <v>3022</v>
      </c>
      <c r="M842" t="s">
        <v>2922</v>
      </c>
    </row>
    <row r="843" spans="1:14" x14ac:dyDescent="0.35">
      <c r="A843">
        <v>1190849</v>
      </c>
      <c r="B843" t="s">
        <v>2243</v>
      </c>
      <c r="C843" t="s">
        <v>4</v>
      </c>
      <c r="D843" t="s">
        <v>4</v>
      </c>
      <c r="E843" s="3" t="s">
        <v>4</v>
      </c>
      <c r="F843" t="s">
        <v>586</v>
      </c>
      <c r="G843" s="5" t="str">
        <f t="shared" si="13"/>
        <v>View Response</v>
      </c>
      <c r="H843" t="s">
        <v>3020</v>
      </c>
      <c r="I843" t="s">
        <v>3023</v>
      </c>
      <c r="J843" t="s">
        <v>3021</v>
      </c>
      <c r="N843" t="s">
        <v>232</v>
      </c>
    </row>
    <row r="844" spans="1:14" x14ac:dyDescent="0.35">
      <c r="A844">
        <v>1190849</v>
      </c>
      <c r="B844" t="s">
        <v>2243</v>
      </c>
      <c r="C844" t="s">
        <v>4</v>
      </c>
      <c r="D844" t="s">
        <v>4</v>
      </c>
      <c r="E844" s="3" t="s">
        <v>4</v>
      </c>
      <c r="F844" t="s">
        <v>586</v>
      </c>
      <c r="G844" s="5" t="str">
        <f t="shared" si="13"/>
        <v>View Response</v>
      </c>
      <c r="H844" t="s">
        <v>3020</v>
      </c>
      <c r="I844" t="s">
        <v>3023</v>
      </c>
      <c r="J844" t="s">
        <v>3021</v>
      </c>
      <c r="M844" t="s">
        <v>2931</v>
      </c>
    </row>
    <row r="845" spans="1:14" x14ac:dyDescent="0.35">
      <c r="A845">
        <v>1190849</v>
      </c>
      <c r="B845" t="s">
        <v>2243</v>
      </c>
      <c r="C845" t="s">
        <v>4</v>
      </c>
      <c r="D845" t="s">
        <v>4</v>
      </c>
      <c r="E845" s="3" t="s">
        <v>4</v>
      </c>
      <c r="F845" t="s">
        <v>586</v>
      </c>
      <c r="G845" s="5" t="str">
        <f t="shared" si="13"/>
        <v>View Response</v>
      </c>
      <c r="H845" t="s">
        <v>3020</v>
      </c>
      <c r="I845" t="s">
        <v>3023</v>
      </c>
      <c r="J845" t="s">
        <v>3021</v>
      </c>
      <c r="M845" t="s">
        <v>2932</v>
      </c>
    </row>
    <row r="846" spans="1:14" x14ac:dyDescent="0.35">
      <c r="A846">
        <v>1190874</v>
      </c>
      <c r="B846" t="s">
        <v>2244</v>
      </c>
      <c r="C846" t="s">
        <v>4</v>
      </c>
      <c r="D846" t="s">
        <v>4</v>
      </c>
      <c r="E846" s="3" t="s">
        <v>4</v>
      </c>
      <c r="F846" t="s">
        <v>587</v>
      </c>
      <c r="G846" s="5" t="str">
        <f t="shared" si="13"/>
        <v>View Response</v>
      </c>
      <c r="H846" t="s">
        <v>3020</v>
      </c>
      <c r="I846" t="s">
        <v>3023</v>
      </c>
      <c r="J846" t="s">
        <v>3029</v>
      </c>
      <c r="L846" t="s">
        <v>2937</v>
      </c>
    </row>
    <row r="847" spans="1:14" x14ac:dyDescent="0.35">
      <c r="A847">
        <v>1190884</v>
      </c>
      <c r="B847" t="s">
        <v>2245</v>
      </c>
      <c r="C847" t="s">
        <v>4</v>
      </c>
      <c r="D847" t="s">
        <v>4</v>
      </c>
      <c r="E847" s="3" t="s">
        <v>4</v>
      </c>
      <c r="F847" t="s">
        <v>588</v>
      </c>
      <c r="G847" s="5" t="str">
        <f t="shared" si="13"/>
        <v>View Response</v>
      </c>
      <c r="H847" t="s">
        <v>3029</v>
      </c>
      <c r="I847" t="s">
        <v>3023</v>
      </c>
      <c r="J847" t="s">
        <v>3029</v>
      </c>
      <c r="N847" t="s">
        <v>232</v>
      </c>
    </row>
    <row r="848" spans="1:14" x14ac:dyDescent="0.35">
      <c r="A848">
        <v>1190884</v>
      </c>
      <c r="B848" t="s">
        <v>2245</v>
      </c>
      <c r="C848" t="s">
        <v>4</v>
      </c>
      <c r="D848" t="s">
        <v>4</v>
      </c>
      <c r="E848" s="3" t="s">
        <v>4</v>
      </c>
      <c r="F848" t="s">
        <v>588</v>
      </c>
      <c r="G848" s="5" t="str">
        <f t="shared" si="13"/>
        <v>View Response</v>
      </c>
      <c r="H848" t="s">
        <v>3029</v>
      </c>
      <c r="I848" t="s">
        <v>3023</v>
      </c>
      <c r="J848" t="s">
        <v>3029</v>
      </c>
      <c r="M848" t="s">
        <v>2931</v>
      </c>
    </row>
    <row r="849" spans="1:14" x14ac:dyDescent="0.35">
      <c r="A849">
        <v>1190884</v>
      </c>
      <c r="B849" t="s">
        <v>2245</v>
      </c>
      <c r="C849" t="s">
        <v>4</v>
      </c>
      <c r="D849" t="s">
        <v>4</v>
      </c>
      <c r="E849" s="3" t="s">
        <v>4</v>
      </c>
      <c r="F849" t="s">
        <v>588</v>
      </c>
      <c r="G849" s="5" t="str">
        <f t="shared" si="13"/>
        <v>View Response</v>
      </c>
      <c r="H849" t="s">
        <v>3029</v>
      </c>
      <c r="I849" t="s">
        <v>3023</v>
      </c>
      <c r="J849" t="s">
        <v>3029</v>
      </c>
      <c r="M849" t="s">
        <v>2932</v>
      </c>
    </row>
    <row r="850" spans="1:14" x14ac:dyDescent="0.35">
      <c r="A850">
        <v>1190887</v>
      </c>
      <c r="B850" t="s">
        <v>2245</v>
      </c>
      <c r="C850" t="s">
        <v>4</v>
      </c>
      <c r="D850" t="s">
        <v>4</v>
      </c>
      <c r="E850" s="3" t="s">
        <v>4</v>
      </c>
      <c r="F850" t="s">
        <v>589</v>
      </c>
      <c r="G850" s="5" t="str">
        <f t="shared" si="13"/>
        <v>View Response</v>
      </c>
      <c r="H850" t="s">
        <v>3029</v>
      </c>
      <c r="I850" t="s">
        <v>3023</v>
      </c>
      <c r="J850" t="s">
        <v>3029</v>
      </c>
      <c r="N850" t="s">
        <v>232</v>
      </c>
    </row>
    <row r="851" spans="1:14" x14ac:dyDescent="0.35">
      <c r="A851">
        <v>1190887</v>
      </c>
      <c r="B851" t="s">
        <v>2245</v>
      </c>
      <c r="C851" t="s">
        <v>4</v>
      </c>
      <c r="D851" t="s">
        <v>4</v>
      </c>
      <c r="E851" s="3" t="s">
        <v>4</v>
      </c>
      <c r="F851" t="s">
        <v>589</v>
      </c>
      <c r="G851" s="5" t="str">
        <f t="shared" si="13"/>
        <v>View Response</v>
      </c>
      <c r="H851" t="s">
        <v>3029</v>
      </c>
      <c r="I851" t="s">
        <v>3023</v>
      </c>
      <c r="J851" t="s">
        <v>3029</v>
      </c>
      <c r="M851" t="s">
        <v>2931</v>
      </c>
    </row>
    <row r="852" spans="1:14" x14ac:dyDescent="0.35">
      <c r="A852">
        <v>1190887</v>
      </c>
      <c r="B852" t="s">
        <v>2245</v>
      </c>
      <c r="C852" t="s">
        <v>4</v>
      </c>
      <c r="D852" t="s">
        <v>4</v>
      </c>
      <c r="E852" s="3" t="s">
        <v>4</v>
      </c>
      <c r="F852" t="s">
        <v>589</v>
      </c>
      <c r="G852" s="5" t="str">
        <f t="shared" si="13"/>
        <v>View Response</v>
      </c>
      <c r="H852" t="s">
        <v>3029</v>
      </c>
      <c r="I852" t="s">
        <v>3023</v>
      </c>
      <c r="J852" t="s">
        <v>3029</v>
      </c>
      <c r="M852" t="s">
        <v>2932</v>
      </c>
    </row>
    <row r="853" spans="1:14" x14ac:dyDescent="0.35">
      <c r="A853">
        <v>1190889</v>
      </c>
      <c r="B853" t="s">
        <v>2246</v>
      </c>
      <c r="C853" t="s">
        <v>590</v>
      </c>
      <c r="D853" t="s">
        <v>4</v>
      </c>
      <c r="E853" s="3" t="s">
        <v>4</v>
      </c>
      <c r="F853" t="s">
        <v>591</v>
      </c>
      <c r="G853" s="5" t="str">
        <f t="shared" si="13"/>
        <v>View Response</v>
      </c>
      <c r="H853" t="s">
        <v>3020</v>
      </c>
      <c r="I853" t="s">
        <v>3029</v>
      </c>
      <c r="J853" t="s">
        <v>3029</v>
      </c>
      <c r="M853" t="s">
        <v>2917</v>
      </c>
    </row>
    <row r="854" spans="1:14" x14ac:dyDescent="0.35">
      <c r="A854">
        <v>1190892</v>
      </c>
      <c r="B854" t="s">
        <v>2247</v>
      </c>
      <c r="C854" t="s">
        <v>4</v>
      </c>
      <c r="D854" t="s">
        <v>4</v>
      </c>
      <c r="E854" s="3" t="s">
        <v>4</v>
      </c>
      <c r="F854" t="s">
        <v>592</v>
      </c>
      <c r="G854" s="5" t="str">
        <f t="shared" si="13"/>
        <v>View Response</v>
      </c>
      <c r="H854" t="s">
        <v>3029</v>
      </c>
      <c r="I854" t="s">
        <v>3023</v>
      </c>
      <c r="J854" t="s">
        <v>3029</v>
      </c>
      <c r="L854" t="s">
        <v>2937</v>
      </c>
    </row>
    <row r="855" spans="1:14" x14ac:dyDescent="0.35">
      <c r="A855">
        <v>1190895</v>
      </c>
      <c r="B855" t="s">
        <v>2238</v>
      </c>
      <c r="C855" t="s">
        <v>575</v>
      </c>
      <c r="D855" t="s">
        <v>4</v>
      </c>
      <c r="E855" s="3" t="s">
        <v>127</v>
      </c>
      <c r="F855" t="s">
        <v>593</v>
      </c>
      <c r="G855" s="5" t="str">
        <f t="shared" si="13"/>
        <v>View Response</v>
      </c>
      <c r="H855" t="s">
        <v>3020</v>
      </c>
      <c r="I855" t="s">
        <v>3029</v>
      </c>
      <c r="J855" t="s">
        <v>3029</v>
      </c>
      <c r="M855" t="s">
        <v>2983</v>
      </c>
    </row>
    <row r="856" spans="1:14" x14ac:dyDescent="0.35">
      <c r="A856">
        <v>1190895</v>
      </c>
      <c r="B856" t="s">
        <v>2238</v>
      </c>
      <c r="C856" t="s">
        <v>575</v>
      </c>
      <c r="D856" t="s">
        <v>4</v>
      </c>
      <c r="E856" s="3" t="s">
        <v>127</v>
      </c>
      <c r="F856" t="s">
        <v>593</v>
      </c>
      <c r="G856" s="5" t="str">
        <f t="shared" si="13"/>
        <v>View Response</v>
      </c>
      <c r="H856" t="s">
        <v>3020</v>
      </c>
      <c r="I856" t="s">
        <v>3029</v>
      </c>
      <c r="J856" t="s">
        <v>3029</v>
      </c>
      <c r="M856" t="s">
        <v>2984</v>
      </c>
    </row>
    <row r="857" spans="1:14" x14ac:dyDescent="0.35">
      <c r="A857">
        <v>1190897</v>
      </c>
      <c r="B857" t="s">
        <v>2248</v>
      </c>
      <c r="C857" t="s">
        <v>4</v>
      </c>
      <c r="D857" t="s">
        <v>4</v>
      </c>
      <c r="E857" s="3" t="s">
        <v>4</v>
      </c>
      <c r="F857" t="s">
        <v>594</v>
      </c>
      <c r="G857" s="5" t="str">
        <f t="shared" si="13"/>
        <v>View Response</v>
      </c>
      <c r="H857" t="s">
        <v>3020</v>
      </c>
      <c r="I857" t="s">
        <v>3029</v>
      </c>
      <c r="J857" t="s">
        <v>3021</v>
      </c>
      <c r="M857" t="s">
        <v>2935</v>
      </c>
    </row>
    <row r="858" spans="1:14" x14ac:dyDescent="0.35">
      <c r="A858">
        <v>1190897</v>
      </c>
      <c r="B858" t="s">
        <v>2248</v>
      </c>
      <c r="C858" t="s">
        <v>4</v>
      </c>
      <c r="D858" t="s">
        <v>4</v>
      </c>
      <c r="E858" s="3" t="s">
        <v>4</v>
      </c>
      <c r="F858" t="s">
        <v>594</v>
      </c>
      <c r="G858" s="5" t="str">
        <f t="shared" si="13"/>
        <v>View Response</v>
      </c>
      <c r="H858" t="s">
        <v>3020</v>
      </c>
      <c r="I858" t="s">
        <v>3029</v>
      </c>
      <c r="J858" t="s">
        <v>3021</v>
      </c>
      <c r="M858" t="s">
        <v>2931</v>
      </c>
    </row>
    <row r="859" spans="1:14" x14ac:dyDescent="0.35">
      <c r="A859">
        <v>1190897</v>
      </c>
      <c r="B859" t="s">
        <v>2248</v>
      </c>
      <c r="C859" t="s">
        <v>4</v>
      </c>
      <c r="D859" t="s">
        <v>4</v>
      </c>
      <c r="E859" s="3" t="s">
        <v>4</v>
      </c>
      <c r="F859" t="s">
        <v>594</v>
      </c>
      <c r="G859" s="5" t="str">
        <f t="shared" si="13"/>
        <v>View Response</v>
      </c>
      <c r="H859" t="s">
        <v>3020</v>
      </c>
      <c r="I859" t="s">
        <v>3029</v>
      </c>
      <c r="J859" t="s">
        <v>3021</v>
      </c>
      <c r="M859" t="s">
        <v>2932</v>
      </c>
    </row>
    <row r="860" spans="1:14" x14ac:dyDescent="0.35">
      <c r="A860">
        <v>1190897</v>
      </c>
      <c r="B860" t="s">
        <v>2248</v>
      </c>
      <c r="C860" t="s">
        <v>4</v>
      </c>
      <c r="D860" t="s">
        <v>4</v>
      </c>
      <c r="E860" s="3" t="s">
        <v>4</v>
      </c>
      <c r="F860" t="s">
        <v>594</v>
      </c>
      <c r="G860" s="5" t="str">
        <f t="shared" si="13"/>
        <v>View Response</v>
      </c>
      <c r="H860" t="s">
        <v>3020</v>
      </c>
      <c r="I860" t="s">
        <v>3029</v>
      </c>
      <c r="J860" t="s">
        <v>3021</v>
      </c>
      <c r="M860" t="s">
        <v>2936</v>
      </c>
    </row>
    <row r="861" spans="1:14" x14ac:dyDescent="0.35">
      <c r="A861">
        <v>1190904</v>
      </c>
      <c r="B861" t="s">
        <v>2249</v>
      </c>
      <c r="C861" t="s">
        <v>4</v>
      </c>
      <c r="D861" t="s">
        <v>4</v>
      </c>
      <c r="E861" s="3" t="s">
        <v>4</v>
      </c>
      <c r="F861" t="s">
        <v>595</v>
      </c>
      <c r="G861" s="5" t="str">
        <f t="shared" si="13"/>
        <v>View Response</v>
      </c>
      <c r="H861" t="s">
        <v>3020</v>
      </c>
      <c r="I861" t="s">
        <v>3023</v>
      </c>
      <c r="J861" t="s">
        <v>3029</v>
      </c>
      <c r="M861" t="s">
        <v>2923</v>
      </c>
    </row>
    <row r="862" spans="1:14" x14ac:dyDescent="0.35">
      <c r="A862">
        <v>1190904</v>
      </c>
      <c r="B862" t="s">
        <v>2249</v>
      </c>
      <c r="C862" t="s">
        <v>4</v>
      </c>
      <c r="D862" t="s">
        <v>4</v>
      </c>
      <c r="E862" s="3" t="s">
        <v>4</v>
      </c>
      <c r="F862" t="s">
        <v>595</v>
      </c>
      <c r="G862" s="5" t="str">
        <f t="shared" si="13"/>
        <v>View Response</v>
      </c>
      <c r="H862" t="s">
        <v>3020</v>
      </c>
      <c r="I862" t="s">
        <v>3023</v>
      </c>
      <c r="J862" t="s">
        <v>3029</v>
      </c>
      <c r="M862" t="s">
        <v>2924</v>
      </c>
    </row>
    <row r="863" spans="1:14" x14ac:dyDescent="0.35">
      <c r="A863">
        <v>1190905</v>
      </c>
      <c r="B863" t="s">
        <v>2247</v>
      </c>
      <c r="C863" t="s">
        <v>4</v>
      </c>
      <c r="D863" t="s">
        <v>4</v>
      </c>
      <c r="E863" s="3" t="s">
        <v>4</v>
      </c>
      <c r="F863" t="s">
        <v>596</v>
      </c>
      <c r="G863" s="5" t="str">
        <f t="shared" si="13"/>
        <v>View Response</v>
      </c>
      <c r="H863" t="s">
        <v>3020</v>
      </c>
      <c r="I863" t="s">
        <v>3029</v>
      </c>
      <c r="J863" t="s">
        <v>3029</v>
      </c>
      <c r="M863" t="s">
        <v>2916</v>
      </c>
    </row>
    <row r="864" spans="1:14" x14ac:dyDescent="0.35">
      <c r="A864">
        <v>1190907</v>
      </c>
      <c r="B864" t="s">
        <v>2238</v>
      </c>
      <c r="C864" t="s">
        <v>575</v>
      </c>
      <c r="D864" t="s">
        <v>4</v>
      </c>
      <c r="E864" s="3" t="s">
        <v>127</v>
      </c>
      <c r="F864" t="s">
        <v>597</v>
      </c>
      <c r="G864" s="5" t="str">
        <f t="shared" si="13"/>
        <v>View Response</v>
      </c>
      <c r="H864" t="s">
        <v>3020</v>
      </c>
      <c r="I864" t="s">
        <v>3029</v>
      </c>
      <c r="J864" t="s">
        <v>3029</v>
      </c>
      <c r="M864" t="s">
        <v>2956</v>
      </c>
    </row>
    <row r="865" spans="1:13" x14ac:dyDescent="0.35">
      <c r="A865">
        <v>1190907</v>
      </c>
      <c r="B865" t="s">
        <v>2238</v>
      </c>
      <c r="C865" t="s">
        <v>575</v>
      </c>
      <c r="D865" t="s">
        <v>4</v>
      </c>
      <c r="E865" s="3" t="s">
        <v>127</v>
      </c>
      <c r="F865" t="s">
        <v>597</v>
      </c>
      <c r="G865" s="5" t="str">
        <f t="shared" si="13"/>
        <v>View Response</v>
      </c>
      <c r="H865" t="s">
        <v>3020</v>
      </c>
      <c r="I865" t="s">
        <v>3029</v>
      </c>
      <c r="J865" t="s">
        <v>3029</v>
      </c>
      <c r="M865" t="s">
        <v>2957</v>
      </c>
    </row>
    <row r="866" spans="1:13" x14ac:dyDescent="0.35">
      <c r="A866">
        <v>1190907</v>
      </c>
      <c r="B866" t="s">
        <v>2238</v>
      </c>
      <c r="C866" t="s">
        <v>575</v>
      </c>
      <c r="D866" t="s">
        <v>4</v>
      </c>
      <c r="E866" s="3" t="s">
        <v>127</v>
      </c>
      <c r="F866" t="s">
        <v>597</v>
      </c>
      <c r="G866" s="5" t="str">
        <f t="shared" si="13"/>
        <v>View Response</v>
      </c>
      <c r="H866" t="s">
        <v>3020</v>
      </c>
      <c r="I866" t="s">
        <v>3029</v>
      </c>
      <c r="J866" t="s">
        <v>3029</v>
      </c>
      <c r="M866" t="s">
        <v>2964</v>
      </c>
    </row>
    <row r="867" spans="1:13" x14ac:dyDescent="0.35">
      <c r="A867">
        <v>1190911</v>
      </c>
      <c r="B867" t="s">
        <v>2224</v>
      </c>
      <c r="C867" t="s">
        <v>545</v>
      </c>
      <c r="D867" t="s">
        <v>4</v>
      </c>
      <c r="E867" s="3" t="s">
        <v>127</v>
      </c>
      <c r="F867" t="s">
        <v>598</v>
      </c>
      <c r="G867" s="5" t="str">
        <f t="shared" si="13"/>
        <v>View Response</v>
      </c>
      <c r="H867" t="s">
        <v>3020</v>
      </c>
      <c r="I867" t="s">
        <v>3024</v>
      </c>
      <c r="J867" t="s">
        <v>3022</v>
      </c>
      <c r="L867" t="s">
        <v>2973</v>
      </c>
    </row>
    <row r="868" spans="1:13" x14ac:dyDescent="0.35">
      <c r="A868">
        <v>1190913</v>
      </c>
      <c r="B868" t="s">
        <v>2250</v>
      </c>
      <c r="C868" t="s">
        <v>4</v>
      </c>
      <c r="D868" t="s">
        <v>4</v>
      </c>
      <c r="E868" s="3" t="s">
        <v>4</v>
      </c>
      <c r="F868" t="s">
        <v>599</v>
      </c>
      <c r="G868" s="5" t="str">
        <f t="shared" si="13"/>
        <v>View Response</v>
      </c>
      <c r="H868" t="s">
        <v>3020</v>
      </c>
      <c r="I868" t="s">
        <v>3029</v>
      </c>
      <c r="J868" t="s">
        <v>3029</v>
      </c>
      <c r="M868" t="s">
        <v>2917</v>
      </c>
    </row>
    <row r="869" spans="1:13" x14ac:dyDescent="0.35">
      <c r="A869">
        <v>1190916</v>
      </c>
      <c r="B869" t="s">
        <v>2251</v>
      </c>
      <c r="D869" t="s">
        <v>4</v>
      </c>
      <c r="E869" s="3" t="s">
        <v>4</v>
      </c>
      <c r="F869" t="s">
        <v>600</v>
      </c>
      <c r="G869" s="5" t="str">
        <f t="shared" si="13"/>
        <v>View Response</v>
      </c>
      <c r="H869" t="s">
        <v>3020</v>
      </c>
      <c r="I869" t="s">
        <v>3024</v>
      </c>
      <c r="J869" t="s">
        <v>3029</v>
      </c>
      <c r="L869" t="s">
        <v>2937</v>
      </c>
    </row>
    <row r="870" spans="1:13" x14ac:dyDescent="0.35">
      <c r="A870">
        <v>1190919</v>
      </c>
      <c r="B870" t="s">
        <v>2252</v>
      </c>
      <c r="C870" t="s">
        <v>601</v>
      </c>
      <c r="D870" t="s">
        <v>4</v>
      </c>
      <c r="E870" s="3" t="s">
        <v>4</v>
      </c>
      <c r="F870" t="s">
        <v>602</v>
      </c>
      <c r="G870" s="5" t="str">
        <f t="shared" si="13"/>
        <v>View Response</v>
      </c>
      <c r="H870" t="s">
        <v>3020</v>
      </c>
      <c r="I870" t="s">
        <v>3023</v>
      </c>
      <c r="J870" t="s">
        <v>3029</v>
      </c>
      <c r="L870" t="s">
        <v>2937</v>
      </c>
    </row>
    <row r="871" spans="1:13" x14ac:dyDescent="0.35">
      <c r="A871">
        <v>1190923</v>
      </c>
      <c r="B871" t="s">
        <v>2253</v>
      </c>
      <c r="C871" t="s">
        <v>4</v>
      </c>
      <c r="D871" t="s">
        <v>4</v>
      </c>
      <c r="E871" s="3" t="s">
        <v>4</v>
      </c>
      <c r="F871" t="s">
        <v>603</v>
      </c>
      <c r="G871" s="5" t="str">
        <f t="shared" si="13"/>
        <v>View Response</v>
      </c>
      <c r="H871" t="s">
        <v>3020</v>
      </c>
      <c r="I871" t="s">
        <v>3023</v>
      </c>
      <c r="J871" t="s">
        <v>3029</v>
      </c>
      <c r="L871" t="s">
        <v>2937</v>
      </c>
    </row>
    <row r="872" spans="1:13" x14ac:dyDescent="0.35">
      <c r="A872">
        <v>1190926</v>
      </c>
      <c r="B872" t="s">
        <v>2254</v>
      </c>
      <c r="D872" t="s">
        <v>4</v>
      </c>
      <c r="E872" s="3" t="s">
        <v>4</v>
      </c>
      <c r="F872" t="s">
        <v>604</v>
      </c>
      <c r="G872" s="5" t="str">
        <f t="shared" si="13"/>
        <v>View Response</v>
      </c>
      <c r="H872" t="s">
        <v>3020</v>
      </c>
      <c r="I872" t="s">
        <v>3029</v>
      </c>
      <c r="J872" t="s">
        <v>3029</v>
      </c>
      <c r="M872" t="s">
        <v>2965</v>
      </c>
    </row>
    <row r="873" spans="1:13" x14ac:dyDescent="0.35">
      <c r="A873">
        <v>1190926</v>
      </c>
      <c r="B873" t="s">
        <v>2254</v>
      </c>
      <c r="D873" t="s">
        <v>4</v>
      </c>
      <c r="E873" s="3" t="s">
        <v>4</v>
      </c>
      <c r="F873" t="s">
        <v>604</v>
      </c>
      <c r="G873" s="5" t="str">
        <f t="shared" si="13"/>
        <v>View Response</v>
      </c>
      <c r="H873" t="s">
        <v>3020</v>
      </c>
      <c r="I873" t="s">
        <v>3029</v>
      </c>
      <c r="J873" t="s">
        <v>3029</v>
      </c>
      <c r="M873" t="s">
        <v>2966</v>
      </c>
    </row>
    <row r="874" spans="1:13" x14ac:dyDescent="0.35">
      <c r="A874">
        <v>1190926</v>
      </c>
      <c r="B874" t="s">
        <v>2254</v>
      </c>
      <c r="D874" t="s">
        <v>4</v>
      </c>
      <c r="E874" s="3" t="s">
        <v>4</v>
      </c>
      <c r="F874" t="s">
        <v>604</v>
      </c>
      <c r="G874" s="5" t="str">
        <f t="shared" si="13"/>
        <v>View Response</v>
      </c>
      <c r="H874" t="s">
        <v>3020</v>
      </c>
      <c r="I874" t="s">
        <v>3029</v>
      </c>
      <c r="J874" t="s">
        <v>3029</v>
      </c>
      <c r="M874" t="s">
        <v>2967</v>
      </c>
    </row>
    <row r="875" spans="1:13" x14ac:dyDescent="0.35">
      <c r="A875">
        <v>1190927</v>
      </c>
      <c r="B875" t="s">
        <v>2253</v>
      </c>
      <c r="C875" t="s">
        <v>4</v>
      </c>
      <c r="D875" t="s">
        <v>4</v>
      </c>
      <c r="E875" s="3" t="s">
        <v>4</v>
      </c>
      <c r="F875" t="s">
        <v>605</v>
      </c>
      <c r="G875" s="5" t="str">
        <f t="shared" si="13"/>
        <v>View Response</v>
      </c>
      <c r="H875" t="s">
        <v>3020</v>
      </c>
      <c r="I875" t="s">
        <v>3029</v>
      </c>
      <c r="J875" t="s">
        <v>3029</v>
      </c>
      <c r="L875" t="s">
        <v>2942</v>
      </c>
    </row>
    <row r="876" spans="1:13" x14ac:dyDescent="0.35">
      <c r="A876">
        <v>1190929</v>
      </c>
      <c r="B876" t="s">
        <v>2253</v>
      </c>
      <c r="C876" t="s">
        <v>4</v>
      </c>
      <c r="D876" t="s">
        <v>4</v>
      </c>
      <c r="E876" s="3" t="s">
        <v>4</v>
      </c>
      <c r="F876" t="s">
        <v>606</v>
      </c>
      <c r="G876" s="5" t="str">
        <f t="shared" si="13"/>
        <v>View Response</v>
      </c>
      <c r="H876" t="s">
        <v>3020</v>
      </c>
      <c r="I876" t="s">
        <v>3029</v>
      </c>
      <c r="J876" t="s">
        <v>3029</v>
      </c>
      <c r="L876" t="s">
        <v>2943</v>
      </c>
    </row>
    <row r="877" spans="1:13" x14ac:dyDescent="0.35">
      <c r="A877">
        <v>1190929</v>
      </c>
      <c r="B877" t="s">
        <v>2253</v>
      </c>
      <c r="C877" t="s">
        <v>4</v>
      </c>
      <c r="D877" t="s">
        <v>4</v>
      </c>
      <c r="E877" s="3" t="s">
        <v>4</v>
      </c>
      <c r="F877" t="s">
        <v>606</v>
      </c>
      <c r="G877" s="5" t="str">
        <f t="shared" si="13"/>
        <v>View Response</v>
      </c>
      <c r="H877" t="s">
        <v>3020</v>
      </c>
      <c r="I877" t="s">
        <v>3029</v>
      </c>
      <c r="J877" t="s">
        <v>3029</v>
      </c>
      <c r="M877" t="s">
        <v>2916</v>
      </c>
    </row>
    <row r="878" spans="1:13" x14ac:dyDescent="0.35">
      <c r="A878">
        <v>1190930</v>
      </c>
      <c r="B878" t="s">
        <v>2253</v>
      </c>
      <c r="C878" t="s">
        <v>4</v>
      </c>
      <c r="D878" t="s">
        <v>4</v>
      </c>
      <c r="E878" s="3" t="s">
        <v>4</v>
      </c>
      <c r="F878" t="s">
        <v>607</v>
      </c>
      <c r="G878" s="5" t="str">
        <f t="shared" si="13"/>
        <v>View Response</v>
      </c>
      <c r="H878" t="s">
        <v>3020</v>
      </c>
      <c r="I878" t="s">
        <v>3029</v>
      </c>
      <c r="J878" t="s">
        <v>3029</v>
      </c>
      <c r="M878" t="s">
        <v>2916</v>
      </c>
    </row>
    <row r="879" spans="1:13" x14ac:dyDescent="0.35">
      <c r="A879">
        <v>1190931</v>
      </c>
      <c r="B879" t="s">
        <v>2253</v>
      </c>
      <c r="C879" t="s">
        <v>4</v>
      </c>
      <c r="D879" t="s">
        <v>4</v>
      </c>
      <c r="E879" s="3" t="s">
        <v>4</v>
      </c>
      <c r="F879" t="s">
        <v>608</v>
      </c>
      <c r="G879" s="5" t="str">
        <f t="shared" si="13"/>
        <v>View Response</v>
      </c>
      <c r="H879" t="s">
        <v>3020</v>
      </c>
      <c r="I879" t="s">
        <v>3029</v>
      </c>
      <c r="J879" t="s">
        <v>3029</v>
      </c>
      <c r="L879" t="s">
        <v>2930</v>
      </c>
    </row>
    <row r="880" spans="1:13" x14ac:dyDescent="0.35">
      <c r="A880">
        <v>1190931</v>
      </c>
      <c r="B880" t="s">
        <v>2253</v>
      </c>
      <c r="C880" t="s">
        <v>4</v>
      </c>
      <c r="D880" t="s">
        <v>4</v>
      </c>
      <c r="E880" s="3" t="s">
        <v>4</v>
      </c>
      <c r="F880" t="s">
        <v>608</v>
      </c>
      <c r="G880" s="5" t="str">
        <f t="shared" si="13"/>
        <v>View Response</v>
      </c>
      <c r="H880" t="s">
        <v>3020</v>
      </c>
      <c r="I880" t="s">
        <v>3029</v>
      </c>
      <c r="J880" t="s">
        <v>3029</v>
      </c>
      <c r="M880" t="s">
        <v>2916</v>
      </c>
    </row>
    <row r="881" spans="1:13" x14ac:dyDescent="0.35">
      <c r="A881">
        <v>1190934</v>
      </c>
      <c r="B881" t="s">
        <v>2255</v>
      </c>
      <c r="C881" t="s">
        <v>4</v>
      </c>
      <c r="D881" t="s">
        <v>4</v>
      </c>
      <c r="E881" s="3" t="s">
        <v>4</v>
      </c>
      <c r="F881" t="s">
        <v>609</v>
      </c>
      <c r="G881" s="5" t="str">
        <f t="shared" si="13"/>
        <v>View Response</v>
      </c>
      <c r="H881" t="s">
        <v>3020</v>
      </c>
      <c r="I881" t="s">
        <v>3029</v>
      </c>
      <c r="J881" t="s">
        <v>3029</v>
      </c>
      <c r="M881" t="s">
        <v>2917</v>
      </c>
    </row>
    <row r="882" spans="1:13" x14ac:dyDescent="0.35">
      <c r="A882">
        <v>1190935</v>
      </c>
      <c r="B882" t="s">
        <v>2224</v>
      </c>
      <c r="C882" t="s">
        <v>545</v>
      </c>
      <c r="D882" t="s">
        <v>4</v>
      </c>
      <c r="E882" s="3" t="s">
        <v>127</v>
      </c>
      <c r="F882" t="s">
        <v>610</v>
      </c>
      <c r="G882" s="5" t="str">
        <f t="shared" si="13"/>
        <v>View Response</v>
      </c>
      <c r="H882" t="s">
        <v>3020</v>
      </c>
      <c r="I882" t="s">
        <v>3024</v>
      </c>
      <c r="J882" t="s">
        <v>3022</v>
      </c>
      <c r="L882" t="s">
        <v>2949</v>
      </c>
    </row>
    <row r="883" spans="1:13" x14ac:dyDescent="0.35">
      <c r="A883">
        <v>1190936</v>
      </c>
      <c r="B883" t="s">
        <v>2252</v>
      </c>
      <c r="C883" t="s">
        <v>601</v>
      </c>
      <c r="D883" t="s">
        <v>4</v>
      </c>
      <c r="E883" s="3" t="s">
        <v>4</v>
      </c>
      <c r="F883" t="s">
        <v>611</v>
      </c>
      <c r="G883" s="5" t="str">
        <f t="shared" si="13"/>
        <v>View Response</v>
      </c>
      <c r="H883" t="s">
        <v>3020</v>
      </c>
      <c r="I883" t="s">
        <v>3023</v>
      </c>
      <c r="J883" t="s">
        <v>3029</v>
      </c>
      <c r="L883" t="s">
        <v>2930</v>
      </c>
    </row>
    <row r="884" spans="1:13" x14ac:dyDescent="0.35">
      <c r="A884">
        <v>1190936</v>
      </c>
      <c r="B884" t="s">
        <v>2252</v>
      </c>
      <c r="C884" t="s">
        <v>601</v>
      </c>
      <c r="D884" t="s">
        <v>4</v>
      </c>
      <c r="E884" s="3" t="s">
        <v>4</v>
      </c>
      <c r="F884" t="s">
        <v>611</v>
      </c>
      <c r="G884" s="5" t="str">
        <f t="shared" si="13"/>
        <v>View Response</v>
      </c>
      <c r="H884" t="s">
        <v>3020</v>
      </c>
      <c r="I884" t="s">
        <v>3023</v>
      </c>
      <c r="J884" t="s">
        <v>3029</v>
      </c>
      <c r="M884" t="s">
        <v>2916</v>
      </c>
    </row>
    <row r="885" spans="1:13" x14ac:dyDescent="0.35">
      <c r="A885">
        <v>1190940</v>
      </c>
      <c r="B885" t="s">
        <v>2256</v>
      </c>
      <c r="C885" t="s">
        <v>4</v>
      </c>
      <c r="D885" t="s">
        <v>4</v>
      </c>
      <c r="E885" s="3" t="s">
        <v>4</v>
      </c>
      <c r="F885" t="s">
        <v>612</v>
      </c>
      <c r="G885" s="5" t="str">
        <f t="shared" si="13"/>
        <v>View Response</v>
      </c>
      <c r="H885" t="s">
        <v>3020</v>
      </c>
      <c r="I885" t="s">
        <v>3029</v>
      </c>
      <c r="J885" t="s">
        <v>3029</v>
      </c>
      <c r="M885" t="s">
        <v>2917</v>
      </c>
    </row>
    <row r="886" spans="1:13" x14ac:dyDescent="0.35">
      <c r="A886">
        <v>1190942</v>
      </c>
      <c r="B886" t="s">
        <v>2257</v>
      </c>
      <c r="C886" t="s">
        <v>4</v>
      </c>
      <c r="D886" t="s">
        <v>4</v>
      </c>
      <c r="E886" s="3" t="s">
        <v>4</v>
      </c>
      <c r="F886" t="s">
        <v>613</v>
      </c>
      <c r="G886" s="5" t="str">
        <f t="shared" si="13"/>
        <v>View Response</v>
      </c>
      <c r="H886" t="s">
        <v>3020</v>
      </c>
      <c r="I886" t="s">
        <v>3029</v>
      </c>
      <c r="J886" t="s">
        <v>3029</v>
      </c>
      <c r="M886" t="s">
        <v>2917</v>
      </c>
    </row>
    <row r="887" spans="1:13" x14ac:dyDescent="0.35">
      <c r="A887">
        <v>1190944</v>
      </c>
      <c r="B887" t="s">
        <v>2258</v>
      </c>
      <c r="C887" t="s">
        <v>4</v>
      </c>
      <c r="D887" t="s">
        <v>4</v>
      </c>
      <c r="E887" s="3" t="s">
        <v>4</v>
      </c>
      <c r="F887" t="s">
        <v>614</v>
      </c>
      <c r="G887" s="5" t="str">
        <f t="shared" si="13"/>
        <v>View Response</v>
      </c>
      <c r="H887" t="s">
        <v>3020</v>
      </c>
      <c r="I887" t="s">
        <v>3023</v>
      </c>
      <c r="J887" t="s">
        <v>3029</v>
      </c>
      <c r="M887" t="s">
        <v>2923</v>
      </c>
    </row>
    <row r="888" spans="1:13" x14ac:dyDescent="0.35">
      <c r="A888">
        <v>1190944</v>
      </c>
      <c r="B888" t="s">
        <v>2258</v>
      </c>
      <c r="C888" t="s">
        <v>4</v>
      </c>
      <c r="D888" t="s">
        <v>4</v>
      </c>
      <c r="E888" s="3" t="s">
        <v>4</v>
      </c>
      <c r="F888" t="s">
        <v>614</v>
      </c>
      <c r="G888" s="5" t="str">
        <f t="shared" si="13"/>
        <v>View Response</v>
      </c>
      <c r="H888" t="s">
        <v>3020</v>
      </c>
      <c r="I888" t="s">
        <v>3023</v>
      </c>
      <c r="J888" t="s">
        <v>3029</v>
      </c>
      <c r="M888" t="s">
        <v>2924</v>
      </c>
    </row>
    <row r="889" spans="1:13" x14ac:dyDescent="0.35">
      <c r="A889">
        <v>1190947</v>
      </c>
      <c r="B889" t="s">
        <v>2259</v>
      </c>
      <c r="C889" t="s">
        <v>4</v>
      </c>
      <c r="D889" t="s">
        <v>4</v>
      </c>
      <c r="E889" s="3" t="s">
        <v>127</v>
      </c>
      <c r="F889" t="s">
        <v>615</v>
      </c>
      <c r="G889" s="5" t="str">
        <f t="shared" si="13"/>
        <v>View Response</v>
      </c>
      <c r="H889" t="s">
        <v>3020</v>
      </c>
      <c r="I889" t="s">
        <v>3023</v>
      </c>
      <c r="J889" t="s">
        <v>3021</v>
      </c>
      <c r="L889" t="s">
        <v>2943</v>
      </c>
    </row>
    <row r="890" spans="1:13" x14ac:dyDescent="0.35">
      <c r="A890">
        <v>1190948</v>
      </c>
      <c r="B890" t="s">
        <v>2260</v>
      </c>
      <c r="C890" t="s">
        <v>4</v>
      </c>
      <c r="D890" t="s">
        <v>4</v>
      </c>
      <c r="E890" s="3" t="s">
        <v>4</v>
      </c>
      <c r="F890" t="s">
        <v>616</v>
      </c>
      <c r="G890" s="5" t="str">
        <f t="shared" si="13"/>
        <v>View Response</v>
      </c>
      <c r="H890" t="s">
        <v>3020</v>
      </c>
      <c r="I890" t="s">
        <v>3023</v>
      </c>
      <c r="J890" t="s">
        <v>3029</v>
      </c>
      <c r="L890" t="s">
        <v>2937</v>
      </c>
    </row>
    <row r="891" spans="1:13" x14ac:dyDescent="0.35">
      <c r="A891">
        <v>1190949</v>
      </c>
      <c r="B891" t="s">
        <v>2261</v>
      </c>
      <c r="C891" t="s">
        <v>617</v>
      </c>
      <c r="D891" t="s">
        <v>4</v>
      </c>
      <c r="E891" s="3" t="s">
        <v>4</v>
      </c>
      <c r="F891" t="s">
        <v>618</v>
      </c>
      <c r="G891" s="5" t="str">
        <f t="shared" si="13"/>
        <v>View Response</v>
      </c>
      <c r="H891" t="s">
        <v>3019</v>
      </c>
      <c r="I891" t="s">
        <v>3024</v>
      </c>
      <c r="J891" t="s">
        <v>3022</v>
      </c>
      <c r="L891" t="s">
        <v>2960</v>
      </c>
    </row>
    <row r="892" spans="1:13" x14ac:dyDescent="0.35">
      <c r="A892">
        <v>1190949</v>
      </c>
      <c r="B892" t="s">
        <v>2261</v>
      </c>
      <c r="C892" t="s">
        <v>617</v>
      </c>
      <c r="D892" t="s">
        <v>4</v>
      </c>
      <c r="E892" s="3" t="s">
        <v>4</v>
      </c>
      <c r="F892" t="s">
        <v>618</v>
      </c>
      <c r="G892" s="5" t="str">
        <f t="shared" si="13"/>
        <v>View Response</v>
      </c>
      <c r="H892" t="s">
        <v>3019</v>
      </c>
      <c r="I892" t="s">
        <v>3024</v>
      </c>
      <c r="J892" t="s">
        <v>3022</v>
      </c>
      <c r="L892" t="s">
        <v>2949</v>
      </c>
    </row>
    <row r="893" spans="1:13" x14ac:dyDescent="0.35">
      <c r="A893">
        <v>1190949</v>
      </c>
      <c r="B893" t="s">
        <v>2261</v>
      </c>
      <c r="C893" t="s">
        <v>617</v>
      </c>
      <c r="D893" t="s">
        <v>4</v>
      </c>
      <c r="E893" s="3" t="s">
        <v>4</v>
      </c>
      <c r="F893" t="s">
        <v>618</v>
      </c>
      <c r="G893" s="5" t="str">
        <f t="shared" si="13"/>
        <v>View Response</v>
      </c>
      <c r="H893" t="s">
        <v>3019</v>
      </c>
      <c r="I893" t="s">
        <v>3024</v>
      </c>
      <c r="J893" t="s">
        <v>3022</v>
      </c>
      <c r="L893" t="s">
        <v>2985</v>
      </c>
    </row>
    <row r="894" spans="1:13" x14ac:dyDescent="0.35">
      <c r="A894">
        <v>1190949</v>
      </c>
      <c r="B894" t="s">
        <v>2261</v>
      </c>
      <c r="C894" t="s">
        <v>617</v>
      </c>
      <c r="D894" t="s">
        <v>4</v>
      </c>
      <c r="E894" s="3" t="s">
        <v>4</v>
      </c>
      <c r="F894" t="s">
        <v>618</v>
      </c>
      <c r="G894" s="5" t="str">
        <f t="shared" si="13"/>
        <v>View Response</v>
      </c>
      <c r="H894" t="s">
        <v>3019</v>
      </c>
      <c r="I894" t="s">
        <v>3024</v>
      </c>
      <c r="J894" t="s">
        <v>3022</v>
      </c>
      <c r="L894" t="s">
        <v>2930</v>
      </c>
    </row>
    <row r="895" spans="1:13" x14ac:dyDescent="0.35">
      <c r="A895">
        <v>1190949</v>
      </c>
      <c r="B895" t="s">
        <v>2261</v>
      </c>
      <c r="C895" t="s">
        <v>617</v>
      </c>
      <c r="D895" t="s">
        <v>4</v>
      </c>
      <c r="E895" s="3" t="s">
        <v>4</v>
      </c>
      <c r="F895" t="s">
        <v>618</v>
      </c>
      <c r="G895" s="5" t="str">
        <f t="shared" si="13"/>
        <v>View Response</v>
      </c>
      <c r="H895" t="s">
        <v>3019</v>
      </c>
      <c r="I895" t="s">
        <v>3024</v>
      </c>
      <c r="J895" t="s">
        <v>3022</v>
      </c>
      <c r="L895" t="s">
        <v>2954</v>
      </c>
    </row>
    <row r="896" spans="1:13" x14ac:dyDescent="0.35">
      <c r="A896">
        <v>1190949</v>
      </c>
      <c r="B896" t="s">
        <v>2261</v>
      </c>
      <c r="C896" t="s">
        <v>617</v>
      </c>
      <c r="D896" t="s">
        <v>4</v>
      </c>
      <c r="E896" s="3" t="s">
        <v>4</v>
      </c>
      <c r="F896" t="s">
        <v>618</v>
      </c>
      <c r="G896" s="5" t="str">
        <f t="shared" si="13"/>
        <v>View Response</v>
      </c>
      <c r="H896" t="s">
        <v>3019</v>
      </c>
      <c r="I896" t="s">
        <v>3024</v>
      </c>
      <c r="J896" t="s">
        <v>3022</v>
      </c>
      <c r="L896" t="s">
        <v>2976</v>
      </c>
    </row>
    <row r="897" spans="1:13" x14ac:dyDescent="0.35">
      <c r="A897">
        <v>1190949</v>
      </c>
      <c r="B897" t="s">
        <v>2261</v>
      </c>
      <c r="C897" t="s">
        <v>617</v>
      </c>
      <c r="D897" t="s">
        <v>4</v>
      </c>
      <c r="E897" s="3" t="s">
        <v>4</v>
      </c>
      <c r="F897" t="s">
        <v>618</v>
      </c>
      <c r="G897" s="5" t="str">
        <f t="shared" si="13"/>
        <v>View Response</v>
      </c>
      <c r="H897" t="s">
        <v>3019</v>
      </c>
      <c r="I897" t="s">
        <v>3024</v>
      </c>
      <c r="J897" t="s">
        <v>3022</v>
      </c>
      <c r="L897" t="s">
        <v>2943</v>
      </c>
    </row>
    <row r="898" spans="1:13" x14ac:dyDescent="0.35">
      <c r="A898">
        <v>1190949</v>
      </c>
      <c r="B898" t="s">
        <v>2261</v>
      </c>
      <c r="C898" t="s">
        <v>617</v>
      </c>
      <c r="D898" t="s">
        <v>4</v>
      </c>
      <c r="E898" s="3" t="s">
        <v>4</v>
      </c>
      <c r="F898" t="s">
        <v>618</v>
      </c>
      <c r="G898" s="5" t="str">
        <f t="shared" si="13"/>
        <v>View Response</v>
      </c>
      <c r="H898" t="s">
        <v>3019</v>
      </c>
      <c r="I898" t="s">
        <v>3024</v>
      </c>
      <c r="J898" t="s">
        <v>3022</v>
      </c>
      <c r="L898" t="s">
        <v>2955</v>
      </c>
    </row>
    <row r="899" spans="1:13" x14ac:dyDescent="0.35">
      <c r="A899">
        <v>1190949</v>
      </c>
      <c r="B899" t="s">
        <v>2261</v>
      </c>
      <c r="C899" t="s">
        <v>617</v>
      </c>
      <c r="D899" t="s">
        <v>4</v>
      </c>
      <c r="E899" s="3" t="s">
        <v>4</v>
      </c>
      <c r="F899" t="s">
        <v>618</v>
      </c>
      <c r="G899" s="5" t="str">
        <f t="shared" ref="G899:G962" si="14">HYPERLINK(F899,"View Response")</f>
        <v>View Response</v>
      </c>
      <c r="H899" t="s">
        <v>3019</v>
      </c>
      <c r="I899" t="s">
        <v>3024</v>
      </c>
      <c r="J899" t="s">
        <v>3022</v>
      </c>
      <c r="L899" t="s">
        <v>2938</v>
      </c>
    </row>
    <row r="900" spans="1:13" x14ac:dyDescent="0.35">
      <c r="A900">
        <v>1190949</v>
      </c>
      <c r="B900" t="s">
        <v>2261</v>
      </c>
      <c r="C900" t="s">
        <v>617</v>
      </c>
      <c r="D900" t="s">
        <v>4</v>
      </c>
      <c r="E900" s="3" t="s">
        <v>4</v>
      </c>
      <c r="F900" t="s">
        <v>618</v>
      </c>
      <c r="G900" s="5" t="str">
        <f t="shared" si="14"/>
        <v>View Response</v>
      </c>
      <c r="H900" t="s">
        <v>3019</v>
      </c>
      <c r="I900" t="s">
        <v>3024</v>
      </c>
      <c r="J900" t="s">
        <v>3022</v>
      </c>
      <c r="L900" t="s">
        <v>2972</v>
      </c>
    </row>
    <row r="901" spans="1:13" x14ac:dyDescent="0.35">
      <c r="A901">
        <v>1190949</v>
      </c>
      <c r="B901" t="s">
        <v>2261</v>
      </c>
      <c r="C901" t="s">
        <v>617</v>
      </c>
      <c r="D901" t="s">
        <v>4</v>
      </c>
      <c r="E901" s="3" t="s">
        <v>4</v>
      </c>
      <c r="F901" t="s">
        <v>618</v>
      </c>
      <c r="G901" s="5" t="str">
        <f t="shared" si="14"/>
        <v>View Response</v>
      </c>
      <c r="H901" t="s">
        <v>3019</v>
      </c>
      <c r="I901" t="s">
        <v>3024</v>
      </c>
      <c r="J901" t="s">
        <v>3022</v>
      </c>
      <c r="L901" t="s">
        <v>2973</v>
      </c>
    </row>
    <row r="902" spans="1:13" x14ac:dyDescent="0.35">
      <c r="A902">
        <v>1190949</v>
      </c>
      <c r="B902" t="s">
        <v>2261</v>
      </c>
      <c r="C902" t="s">
        <v>617</v>
      </c>
      <c r="D902" t="s">
        <v>4</v>
      </c>
      <c r="E902" s="3" t="s">
        <v>4</v>
      </c>
      <c r="F902" t="s">
        <v>618</v>
      </c>
      <c r="G902" s="5" t="str">
        <f t="shared" si="14"/>
        <v>View Response</v>
      </c>
      <c r="H902" t="s">
        <v>3019</v>
      </c>
      <c r="I902" t="s">
        <v>3024</v>
      </c>
      <c r="J902" t="s">
        <v>3022</v>
      </c>
      <c r="L902" t="s">
        <v>2986</v>
      </c>
    </row>
    <row r="903" spans="1:13" x14ac:dyDescent="0.35">
      <c r="A903">
        <v>1190949</v>
      </c>
      <c r="B903" t="s">
        <v>2261</v>
      </c>
      <c r="C903" t="s">
        <v>617</v>
      </c>
      <c r="D903" t="s">
        <v>4</v>
      </c>
      <c r="E903" s="3" t="s">
        <v>4</v>
      </c>
      <c r="F903" t="s">
        <v>618</v>
      </c>
      <c r="G903" s="5" t="str">
        <f t="shared" si="14"/>
        <v>View Response</v>
      </c>
      <c r="H903" t="s">
        <v>3019</v>
      </c>
      <c r="I903" t="s">
        <v>3024</v>
      </c>
      <c r="J903" t="s">
        <v>3022</v>
      </c>
      <c r="L903" t="s">
        <v>2974</v>
      </c>
    </row>
    <row r="904" spans="1:13" x14ac:dyDescent="0.35">
      <c r="A904">
        <v>1190949</v>
      </c>
      <c r="B904" t="s">
        <v>2261</v>
      </c>
      <c r="C904" t="s">
        <v>617</v>
      </c>
      <c r="D904" t="s">
        <v>4</v>
      </c>
      <c r="E904" s="3" t="s">
        <v>4</v>
      </c>
      <c r="F904" t="s">
        <v>618</v>
      </c>
      <c r="G904" s="5" t="str">
        <f t="shared" si="14"/>
        <v>View Response</v>
      </c>
      <c r="H904" t="s">
        <v>3019</v>
      </c>
      <c r="I904" t="s">
        <v>3024</v>
      </c>
      <c r="J904" t="s">
        <v>3022</v>
      </c>
      <c r="L904" t="s">
        <v>2937</v>
      </c>
    </row>
    <row r="905" spans="1:13" x14ac:dyDescent="0.35">
      <c r="A905">
        <v>1190949</v>
      </c>
      <c r="B905" t="s">
        <v>2261</v>
      </c>
      <c r="C905" t="s">
        <v>617</v>
      </c>
      <c r="D905" t="s">
        <v>4</v>
      </c>
      <c r="E905" s="3" t="s">
        <v>4</v>
      </c>
      <c r="F905" t="s">
        <v>618</v>
      </c>
      <c r="G905" s="5" t="str">
        <f t="shared" si="14"/>
        <v>View Response</v>
      </c>
      <c r="H905" t="s">
        <v>3019</v>
      </c>
      <c r="I905" t="s">
        <v>3024</v>
      </c>
      <c r="J905" t="s">
        <v>3022</v>
      </c>
      <c r="M905" t="s">
        <v>2965</v>
      </c>
    </row>
    <row r="906" spans="1:13" x14ac:dyDescent="0.35">
      <c r="A906">
        <v>1190949</v>
      </c>
      <c r="B906" t="s">
        <v>2261</v>
      </c>
      <c r="C906" t="s">
        <v>617</v>
      </c>
      <c r="D906" t="s">
        <v>4</v>
      </c>
      <c r="E906" s="3" t="s">
        <v>4</v>
      </c>
      <c r="F906" t="s">
        <v>618</v>
      </c>
      <c r="G906" s="5" t="str">
        <f t="shared" si="14"/>
        <v>View Response</v>
      </c>
      <c r="H906" t="s">
        <v>3019</v>
      </c>
      <c r="I906" t="s">
        <v>3024</v>
      </c>
      <c r="J906" t="s">
        <v>3022</v>
      </c>
      <c r="M906" t="s">
        <v>2966</v>
      </c>
    </row>
    <row r="907" spans="1:13" x14ac:dyDescent="0.35">
      <c r="A907">
        <v>1190949</v>
      </c>
      <c r="B907" t="s">
        <v>2261</v>
      </c>
      <c r="C907" t="s">
        <v>617</v>
      </c>
      <c r="D907" t="s">
        <v>4</v>
      </c>
      <c r="E907" s="3" t="s">
        <v>4</v>
      </c>
      <c r="F907" t="s">
        <v>618</v>
      </c>
      <c r="G907" s="5" t="str">
        <f t="shared" si="14"/>
        <v>View Response</v>
      </c>
      <c r="H907" t="s">
        <v>3019</v>
      </c>
      <c r="I907" t="s">
        <v>3024</v>
      </c>
      <c r="J907" t="s">
        <v>3022</v>
      </c>
      <c r="M907" t="s">
        <v>2967</v>
      </c>
    </row>
    <row r="908" spans="1:13" x14ac:dyDescent="0.35">
      <c r="A908">
        <v>1190950</v>
      </c>
      <c r="B908" t="s">
        <v>2069</v>
      </c>
      <c r="C908" t="s">
        <v>274</v>
      </c>
      <c r="D908" t="s">
        <v>4</v>
      </c>
      <c r="E908" s="3" t="s">
        <v>4</v>
      </c>
      <c r="F908" t="s">
        <v>619</v>
      </c>
      <c r="G908" s="5" t="str">
        <f t="shared" si="14"/>
        <v>View Response</v>
      </c>
      <c r="H908" t="s">
        <v>3020</v>
      </c>
      <c r="I908" t="s">
        <v>3029</v>
      </c>
      <c r="J908" t="s">
        <v>3029</v>
      </c>
      <c r="L908" t="s">
        <v>2987</v>
      </c>
    </row>
    <row r="909" spans="1:13" x14ac:dyDescent="0.35">
      <c r="A909">
        <v>1190950</v>
      </c>
      <c r="B909" t="s">
        <v>2069</v>
      </c>
      <c r="C909" t="s">
        <v>274</v>
      </c>
      <c r="D909" t="s">
        <v>4</v>
      </c>
      <c r="E909" s="3" t="s">
        <v>4</v>
      </c>
      <c r="F909" t="s">
        <v>619</v>
      </c>
      <c r="G909" s="5" t="str">
        <f t="shared" si="14"/>
        <v>View Response</v>
      </c>
      <c r="H909" t="s">
        <v>3020</v>
      </c>
      <c r="I909" t="s">
        <v>3029</v>
      </c>
      <c r="J909" t="s">
        <v>3029</v>
      </c>
      <c r="L909" t="s">
        <v>2925</v>
      </c>
    </row>
    <row r="910" spans="1:13" x14ac:dyDescent="0.35">
      <c r="A910">
        <v>1190951</v>
      </c>
      <c r="B910" t="s">
        <v>2262</v>
      </c>
      <c r="C910" t="s">
        <v>4</v>
      </c>
      <c r="D910" t="s">
        <v>4</v>
      </c>
      <c r="E910" s="3" t="s">
        <v>4</v>
      </c>
      <c r="F910" t="s">
        <v>620</v>
      </c>
      <c r="G910" s="5" t="str">
        <f t="shared" si="14"/>
        <v>View Response</v>
      </c>
      <c r="H910" t="s">
        <v>3020</v>
      </c>
      <c r="I910" t="s">
        <v>3029</v>
      </c>
      <c r="J910" t="s">
        <v>3029</v>
      </c>
      <c r="M910" t="s">
        <v>2917</v>
      </c>
    </row>
    <row r="911" spans="1:13" x14ac:dyDescent="0.35">
      <c r="A911">
        <v>1190952</v>
      </c>
      <c r="B911" t="s">
        <v>2263</v>
      </c>
      <c r="C911" t="s">
        <v>4</v>
      </c>
      <c r="D911" t="s">
        <v>4</v>
      </c>
      <c r="E911" s="3" t="s">
        <v>4</v>
      </c>
      <c r="F911" t="s">
        <v>621</v>
      </c>
      <c r="G911" s="5" t="str">
        <f t="shared" si="14"/>
        <v>View Response</v>
      </c>
      <c r="H911" t="s">
        <v>3020</v>
      </c>
      <c r="I911" t="s">
        <v>3029</v>
      </c>
      <c r="J911" t="s">
        <v>3029</v>
      </c>
      <c r="M911" t="s">
        <v>2917</v>
      </c>
    </row>
    <row r="912" spans="1:13" x14ac:dyDescent="0.35">
      <c r="A912">
        <v>1190953</v>
      </c>
      <c r="B912" t="s">
        <v>2264</v>
      </c>
      <c r="C912" t="s">
        <v>4</v>
      </c>
      <c r="D912" t="s">
        <v>4</v>
      </c>
      <c r="E912" s="3" t="s">
        <v>4</v>
      </c>
      <c r="F912" t="s">
        <v>622</v>
      </c>
      <c r="G912" s="5" t="str">
        <f t="shared" si="14"/>
        <v>View Response</v>
      </c>
      <c r="H912" t="s">
        <v>3029</v>
      </c>
      <c r="I912" t="s">
        <v>3023</v>
      </c>
      <c r="J912" t="s">
        <v>3029</v>
      </c>
      <c r="M912" t="s">
        <v>2917</v>
      </c>
    </row>
    <row r="913" spans="1:13" x14ac:dyDescent="0.35">
      <c r="A913">
        <v>1190954</v>
      </c>
      <c r="B913" t="s">
        <v>2265</v>
      </c>
      <c r="C913" t="s">
        <v>4</v>
      </c>
      <c r="D913" t="s">
        <v>4</v>
      </c>
      <c r="E913" s="3" t="s">
        <v>4</v>
      </c>
      <c r="F913" t="s">
        <v>623</v>
      </c>
      <c r="G913" s="5" t="str">
        <f t="shared" si="14"/>
        <v>View Response</v>
      </c>
      <c r="H913" t="s">
        <v>3020</v>
      </c>
      <c r="I913" t="s">
        <v>3029</v>
      </c>
      <c r="J913" t="s">
        <v>3029</v>
      </c>
      <c r="M913" t="s">
        <v>2917</v>
      </c>
    </row>
    <row r="914" spans="1:13" x14ac:dyDescent="0.35">
      <c r="A914">
        <v>1190955</v>
      </c>
      <c r="B914" t="s">
        <v>2266</v>
      </c>
      <c r="C914" t="s">
        <v>4</v>
      </c>
      <c r="D914" t="s">
        <v>4</v>
      </c>
      <c r="E914" s="3" t="s">
        <v>4</v>
      </c>
      <c r="F914" t="s">
        <v>624</v>
      </c>
      <c r="G914" s="5" t="str">
        <f t="shared" si="14"/>
        <v>View Response</v>
      </c>
      <c r="H914" t="s">
        <v>3020</v>
      </c>
      <c r="I914" t="s">
        <v>3029</v>
      </c>
      <c r="J914" t="s">
        <v>3029</v>
      </c>
      <c r="M914" t="s">
        <v>2917</v>
      </c>
    </row>
    <row r="915" spans="1:13" x14ac:dyDescent="0.35">
      <c r="A915">
        <v>1190957</v>
      </c>
      <c r="B915" t="s">
        <v>2252</v>
      </c>
      <c r="C915" t="s">
        <v>601</v>
      </c>
      <c r="D915" t="s">
        <v>4</v>
      </c>
      <c r="E915" s="3" t="s">
        <v>4</v>
      </c>
      <c r="F915" t="s">
        <v>625</v>
      </c>
      <c r="G915" s="5" t="str">
        <f t="shared" si="14"/>
        <v>View Response</v>
      </c>
      <c r="H915" t="s">
        <v>3020</v>
      </c>
      <c r="I915" t="s">
        <v>3023</v>
      </c>
      <c r="J915" t="s">
        <v>3029</v>
      </c>
      <c r="L915" t="s">
        <v>2930</v>
      </c>
    </row>
    <row r="916" spans="1:13" x14ac:dyDescent="0.35">
      <c r="A916">
        <v>1190957</v>
      </c>
      <c r="B916" t="s">
        <v>2252</v>
      </c>
      <c r="C916" t="s">
        <v>601</v>
      </c>
      <c r="D916" t="s">
        <v>4</v>
      </c>
      <c r="E916" s="3" t="s">
        <v>4</v>
      </c>
      <c r="F916" t="s">
        <v>625</v>
      </c>
      <c r="G916" s="5" t="str">
        <f t="shared" si="14"/>
        <v>View Response</v>
      </c>
      <c r="H916" t="s">
        <v>3020</v>
      </c>
      <c r="I916" t="s">
        <v>3023</v>
      </c>
      <c r="J916" t="s">
        <v>3029</v>
      </c>
      <c r="M916" t="s">
        <v>2916</v>
      </c>
    </row>
    <row r="917" spans="1:13" x14ac:dyDescent="0.35">
      <c r="A917">
        <v>1190960</v>
      </c>
      <c r="B917" t="s">
        <v>2267</v>
      </c>
      <c r="C917" t="s">
        <v>4</v>
      </c>
      <c r="D917" t="s">
        <v>4</v>
      </c>
      <c r="E917" s="3" t="s">
        <v>4</v>
      </c>
      <c r="F917" t="s">
        <v>626</v>
      </c>
      <c r="G917" s="5" t="str">
        <f t="shared" si="14"/>
        <v>View Response</v>
      </c>
      <c r="H917" t="s">
        <v>3020</v>
      </c>
      <c r="I917" t="s">
        <v>3029</v>
      </c>
      <c r="J917" t="s">
        <v>3029</v>
      </c>
      <c r="M917" t="s">
        <v>2917</v>
      </c>
    </row>
    <row r="918" spans="1:13" x14ac:dyDescent="0.35">
      <c r="A918">
        <v>1190961</v>
      </c>
      <c r="B918" t="s">
        <v>2268</v>
      </c>
      <c r="C918" t="s">
        <v>4</v>
      </c>
      <c r="D918" t="s">
        <v>4</v>
      </c>
      <c r="E918" s="3" t="s">
        <v>4</v>
      </c>
      <c r="F918" t="s">
        <v>627</v>
      </c>
      <c r="G918" s="5" t="str">
        <f t="shared" si="14"/>
        <v>View Response</v>
      </c>
      <c r="H918" t="s">
        <v>3020</v>
      </c>
      <c r="I918" t="s">
        <v>3029</v>
      </c>
      <c r="J918" t="s">
        <v>3029</v>
      </c>
      <c r="M918" t="s">
        <v>2917</v>
      </c>
    </row>
    <row r="919" spans="1:13" x14ac:dyDescent="0.35">
      <c r="A919">
        <v>1190962</v>
      </c>
      <c r="B919" t="s">
        <v>2269</v>
      </c>
      <c r="C919" t="s">
        <v>4</v>
      </c>
      <c r="D919" t="s">
        <v>4</v>
      </c>
      <c r="E919" s="3" t="s">
        <v>4</v>
      </c>
      <c r="F919" t="s">
        <v>628</v>
      </c>
      <c r="G919" s="5" t="str">
        <f t="shared" si="14"/>
        <v>View Response</v>
      </c>
      <c r="H919" t="s">
        <v>3020</v>
      </c>
      <c r="I919" t="s">
        <v>3029</v>
      </c>
      <c r="J919" t="s">
        <v>3021</v>
      </c>
      <c r="M919" t="s">
        <v>2917</v>
      </c>
    </row>
    <row r="920" spans="1:13" x14ac:dyDescent="0.35">
      <c r="A920">
        <v>1190963</v>
      </c>
      <c r="B920" t="s">
        <v>2270</v>
      </c>
      <c r="C920" t="s">
        <v>4</v>
      </c>
      <c r="D920" t="s">
        <v>4</v>
      </c>
      <c r="E920" s="3" t="s">
        <v>127</v>
      </c>
      <c r="F920" t="s">
        <v>629</v>
      </c>
      <c r="G920" s="5" t="str">
        <f t="shared" si="14"/>
        <v>View Response</v>
      </c>
      <c r="H920" t="s">
        <v>3020</v>
      </c>
      <c r="I920" t="s">
        <v>3023</v>
      </c>
      <c r="J920" t="s">
        <v>3029</v>
      </c>
      <c r="M920" t="s">
        <v>2923</v>
      </c>
    </row>
    <row r="921" spans="1:13" x14ac:dyDescent="0.35">
      <c r="A921">
        <v>1190963</v>
      </c>
      <c r="B921" t="s">
        <v>2270</v>
      </c>
      <c r="C921" t="s">
        <v>4</v>
      </c>
      <c r="D921" t="s">
        <v>4</v>
      </c>
      <c r="E921" s="3" t="s">
        <v>127</v>
      </c>
      <c r="F921" t="s">
        <v>629</v>
      </c>
      <c r="G921" s="5" t="str">
        <f t="shared" si="14"/>
        <v>View Response</v>
      </c>
      <c r="H921" t="s">
        <v>3020</v>
      </c>
      <c r="I921" t="s">
        <v>3023</v>
      </c>
      <c r="J921" t="s">
        <v>3029</v>
      </c>
      <c r="M921" t="s">
        <v>2924</v>
      </c>
    </row>
    <row r="922" spans="1:13" x14ac:dyDescent="0.35">
      <c r="A922">
        <v>1190964</v>
      </c>
      <c r="B922" t="s">
        <v>2271</v>
      </c>
      <c r="C922" t="s">
        <v>4</v>
      </c>
      <c r="D922" t="s">
        <v>4</v>
      </c>
      <c r="E922" s="3" t="s">
        <v>4</v>
      </c>
      <c r="F922" t="s">
        <v>630</v>
      </c>
      <c r="G922" s="5" t="str">
        <f t="shared" si="14"/>
        <v>View Response</v>
      </c>
      <c r="H922" t="s">
        <v>3020</v>
      </c>
      <c r="I922" t="s">
        <v>3029</v>
      </c>
      <c r="J922" t="s">
        <v>3029</v>
      </c>
      <c r="M922" t="s">
        <v>2917</v>
      </c>
    </row>
    <row r="923" spans="1:13" x14ac:dyDescent="0.35">
      <c r="A923">
        <v>1190966</v>
      </c>
      <c r="B923" t="s">
        <v>2272</v>
      </c>
      <c r="C923" t="s">
        <v>4</v>
      </c>
      <c r="D923" t="s">
        <v>4</v>
      </c>
      <c r="E923" s="3" t="s">
        <v>4</v>
      </c>
      <c r="F923" t="s">
        <v>631</v>
      </c>
      <c r="G923" s="5" t="str">
        <f t="shared" si="14"/>
        <v>View Response</v>
      </c>
      <c r="H923" t="s">
        <v>3020</v>
      </c>
      <c r="I923" t="s">
        <v>3029</v>
      </c>
      <c r="J923" t="s">
        <v>3029</v>
      </c>
      <c r="M923" t="s">
        <v>2917</v>
      </c>
    </row>
    <row r="924" spans="1:13" x14ac:dyDescent="0.35">
      <c r="A924">
        <v>1190968</v>
      </c>
      <c r="B924" t="s">
        <v>2273</v>
      </c>
      <c r="C924" t="s">
        <v>4</v>
      </c>
      <c r="D924" t="s">
        <v>4</v>
      </c>
      <c r="E924" s="3" t="s">
        <v>127</v>
      </c>
      <c r="F924" t="s">
        <v>632</v>
      </c>
      <c r="G924" s="5" t="str">
        <f t="shared" si="14"/>
        <v>View Response</v>
      </c>
      <c r="H924" t="s">
        <v>3020</v>
      </c>
      <c r="I924" t="s">
        <v>3029</v>
      </c>
      <c r="J924" t="s">
        <v>3029</v>
      </c>
      <c r="M924" t="s">
        <v>2917</v>
      </c>
    </row>
    <row r="925" spans="1:13" x14ac:dyDescent="0.35">
      <c r="A925">
        <v>1190970</v>
      </c>
      <c r="B925" t="s">
        <v>2274</v>
      </c>
      <c r="D925" t="s">
        <v>4</v>
      </c>
      <c r="E925" s="3" t="s">
        <v>4</v>
      </c>
      <c r="F925" t="s">
        <v>633</v>
      </c>
      <c r="G925" s="5" t="str">
        <f t="shared" si="14"/>
        <v>View Response</v>
      </c>
      <c r="H925" t="s">
        <v>3020</v>
      </c>
      <c r="I925" t="s">
        <v>3023</v>
      </c>
      <c r="J925" t="s">
        <v>3021</v>
      </c>
      <c r="M925" t="s">
        <v>2965</v>
      </c>
    </row>
    <row r="926" spans="1:13" x14ac:dyDescent="0.35">
      <c r="A926">
        <v>1190970</v>
      </c>
      <c r="B926" t="s">
        <v>2274</v>
      </c>
      <c r="D926" t="s">
        <v>4</v>
      </c>
      <c r="E926" s="3" t="s">
        <v>4</v>
      </c>
      <c r="F926" t="s">
        <v>633</v>
      </c>
      <c r="G926" s="5" t="str">
        <f t="shared" si="14"/>
        <v>View Response</v>
      </c>
      <c r="H926" t="s">
        <v>3020</v>
      </c>
      <c r="I926" t="s">
        <v>3023</v>
      </c>
      <c r="J926" t="s">
        <v>3021</v>
      </c>
      <c r="M926" t="s">
        <v>2966</v>
      </c>
    </row>
    <row r="927" spans="1:13" x14ac:dyDescent="0.35">
      <c r="A927">
        <v>1190970</v>
      </c>
      <c r="B927" t="s">
        <v>2274</v>
      </c>
      <c r="D927" t="s">
        <v>4</v>
      </c>
      <c r="E927" s="3" t="s">
        <v>4</v>
      </c>
      <c r="F927" t="s">
        <v>633</v>
      </c>
      <c r="G927" s="5" t="str">
        <f t="shared" si="14"/>
        <v>View Response</v>
      </c>
      <c r="H927" t="s">
        <v>3020</v>
      </c>
      <c r="I927" t="s">
        <v>3023</v>
      </c>
      <c r="J927" t="s">
        <v>3021</v>
      </c>
      <c r="M927" t="s">
        <v>2967</v>
      </c>
    </row>
    <row r="928" spans="1:13" x14ac:dyDescent="0.35">
      <c r="A928">
        <v>1190971</v>
      </c>
      <c r="B928" t="s">
        <v>2275</v>
      </c>
      <c r="C928" t="s">
        <v>4</v>
      </c>
      <c r="D928" t="s">
        <v>4</v>
      </c>
      <c r="E928" s="3" t="s">
        <v>4</v>
      </c>
      <c r="F928" t="s">
        <v>634</v>
      </c>
      <c r="G928" s="5" t="str">
        <f t="shared" si="14"/>
        <v>View Response</v>
      </c>
      <c r="H928" t="s">
        <v>3020</v>
      </c>
      <c r="I928" t="s">
        <v>3029</v>
      </c>
      <c r="J928" t="s">
        <v>3029</v>
      </c>
      <c r="M928" t="s">
        <v>2917</v>
      </c>
    </row>
    <row r="929" spans="1:14" x14ac:dyDescent="0.35">
      <c r="A929">
        <v>1190973</v>
      </c>
      <c r="B929" t="s">
        <v>2276</v>
      </c>
      <c r="C929" t="s">
        <v>4</v>
      </c>
      <c r="D929" t="s">
        <v>4</v>
      </c>
      <c r="E929" s="3" t="s">
        <v>4</v>
      </c>
      <c r="F929" t="s">
        <v>635</v>
      </c>
      <c r="G929" s="5" t="str">
        <f t="shared" si="14"/>
        <v>View Response</v>
      </c>
      <c r="H929" t="s">
        <v>3020</v>
      </c>
      <c r="I929" t="s">
        <v>3029</v>
      </c>
      <c r="J929" t="s">
        <v>3029</v>
      </c>
      <c r="L929" t="s">
        <v>2937</v>
      </c>
    </row>
    <row r="930" spans="1:14" x14ac:dyDescent="0.35">
      <c r="A930">
        <v>1190973</v>
      </c>
      <c r="B930" t="s">
        <v>2276</v>
      </c>
      <c r="C930" t="s">
        <v>4</v>
      </c>
      <c r="D930" t="s">
        <v>4</v>
      </c>
      <c r="E930" s="3" t="s">
        <v>4</v>
      </c>
      <c r="F930" t="s">
        <v>635</v>
      </c>
      <c r="G930" s="5" t="str">
        <f t="shared" si="14"/>
        <v>View Response</v>
      </c>
      <c r="H930" t="s">
        <v>3020</v>
      </c>
      <c r="I930" t="s">
        <v>3029</v>
      </c>
      <c r="J930" t="s">
        <v>3029</v>
      </c>
      <c r="M930" t="s">
        <v>2916</v>
      </c>
    </row>
    <row r="931" spans="1:14" x14ac:dyDescent="0.35">
      <c r="A931">
        <v>1190974</v>
      </c>
      <c r="B931" t="s">
        <v>2277</v>
      </c>
      <c r="C931" t="s">
        <v>4</v>
      </c>
      <c r="D931" t="s">
        <v>4</v>
      </c>
      <c r="E931" s="3" t="s">
        <v>4</v>
      </c>
      <c r="F931" t="s">
        <v>636</v>
      </c>
      <c r="G931" s="5" t="str">
        <f t="shared" si="14"/>
        <v>View Response</v>
      </c>
      <c r="H931" t="s">
        <v>3020</v>
      </c>
      <c r="I931" t="s">
        <v>3029</v>
      </c>
      <c r="J931" t="s">
        <v>3029</v>
      </c>
      <c r="M931" t="s">
        <v>2917</v>
      </c>
    </row>
    <row r="932" spans="1:14" x14ac:dyDescent="0.35">
      <c r="A932">
        <v>1190975</v>
      </c>
      <c r="B932" t="s">
        <v>2259</v>
      </c>
      <c r="C932" t="s">
        <v>4</v>
      </c>
      <c r="D932" t="s">
        <v>4</v>
      </c>
      <c r="E932" s="3" t="s">
        <v>127</v>
      </c>
      <c r="F932" t="s">
        <v>637</v>
      </c>
      <c r="G932" s="5" t="str">
        <f t="shared" si="14"/>
        <v>View Response</v>
      </c>
      <c r="H932" t="s">
        <v>3020</v>
      </c>
      <c r="I932" t="s">
        <v>3023</v>
      </c>
      <c r="J932" t="s">
        <v>3021</v>
      </c>
      <c r="N932" t="s">
        <v>338</v>
      </c>
    </row>
    <row r="933" spans="1:14" x14ac:dyDescent="0.35">
      <c r="A933">
        <v>1190975</v>
      </c>
      <c r="B933" t="s">
        <v>2259</v>
      </c>
      <c r="C933" t="s">
        <v>4</v>
      </c>
      <c r="D933" t="s">
        <v>4</v>
      </c>
      <c r="E933" s="3" t="s">
        <v>127</v>
      </c>
      <c r="F933" t="s">
        <v>637</v>
      </c>
      <c r="G933" s="5" t="str">
        <f t="shared" si="14"/>
        <v>View Response</v>
      </c>
      <c r="H933" t="s">
        <v>3020</v>
      </c>
      <c r="I933" t="s">
        <v>3023</v>
      </c>
      <c r="J933" t="s">
        <v>3021</v>
      </c>
      <c r="M933" t="s">
        <v>2918</v>
      </c>
    </row>
    <row r="934" spans="1:14" x14ac:dyDescent="0.35">
      <c r="A934">
        <v>1190976</v>
      </c>
      <c r="B934" t="s">
        <v>2278</v>
      </c>
      <c r="C934" t="s">
        <v>4</v>
      </c>
      <c r="D934" t="s">
        <v>4</v>
      </c>
      <c r="E934" s="3" t="s">
        <v>4</v>
      </c>
      <c r="F934" t="s">
        <v>638</v>
      </c>
      <c r="G934" s="5" t="str">
        <f t="shared" si="14"/>
        <v>View Response</v>
      </c>
      <c r="H934" t="s">
        <v>3020</v>
      </c>
      <c r="I934" t="s">
        <v>3029</v>
      </c>
      <c r="J934" t="s">
        <v>3029</v>
      </c>
      <c r="L934" t="s">
        <v>2938</v>
      </c>
    </row>
    <row r="935" spans="1:14" x14ac:dyDescent="0.35">
      <c r="A935">
        <v>1190977</v>
      </c>
      <c r="B935" t="s">
        <v>2279</v>
      </c>
      <c r="D935" t="s">
        <v>4</v>
      </c>
      <c r="E935" s="3" t="s">
        <v>4</v>
      </c>
      <c r="F935" t="s">
        <v>639</v>
      </c>
      <c r="G935" s="5" t="str">
        <f t="shared" si="14"/>
        <v>View Response</v>
      </c>
      <c r="H935" t="s">
        <v>3020</v>
      </c>
      <c r="I935" t="s">
        <v>3023</v>
      </c>
      <c r="J935" t="s">
        <v>3029</v>
      </c>
      <c r="M935" t="s">
        <v>2931</v>
      </c>
    </row>
    <row r="936" spans="1:14" x14ac:dyDescent="0.35">
      <c r="A936">
        <v>1190977</v>
      </c>
      <c r="B936" t="s">
        <v>2279</v>
      </c>
      <c r="D936" t="s">
        <v>4</v>
      </c>
      <c r="E936" s="3" t="s">
        <v>4</v>
      </c>
      <c r="F936" t="s">
        <v>639</v>
      </c>
      <c r="G936" s="5" t="str">
        <f t="shared" si="14"/>
        <v>View Response</v>
      </c>
      <c r="H936" t="s">
        <v>3020</v>
      </c>
      <c r="I936" t="s">
        <v>3023</v>
      </c>
      <c r="J936" t="s">
        <v>3029</v>
      </c>
      <c r="M936" t="s">
        <v>2932</v>
      </c>
    </row>
    <row r="937" spans="1:14" x14ac:dyDescent="0.35">
      <c r="A937">
        <v>1190978</v>
      </c>
      <c r="B937" t="s">
        <v>2280</v>
      </c>
      <c r="C937" t="s">
        <v>4</v>
      </c>
      <c r="D937" t="s">
        <v>4</v>
      </c>
      <c r="E937" s="3" t="s">
        <v>4</v>
      </c>
      <c r="F937" t="s">
        <v>640</v>
      </c>
      <c r="G937" s="5" t="str">
        <f t="shared" si="14"/>
        <v>View Response</v>
      </c>
      <c r="H937" t="s">
        <v>3020</v>
      </c>
      <c r="I937" t="s">
        <v>3023</v>
      </c>
      <c r="J937" t="s">
        <v>3021</v>
      </c>
      <c r="M937" t="s">
        <v>2965</v>
      </c>
    </row>
    <row r="938" spans="1:14" x14ac:dyDescent="0.35">
      <c r="A938">
        <v>1190978</v>
      </c>
      <c r="B938" t="s">
        <v>2280</v>
      </c>
      <c r="C938" t="s">
        <v>4</v>
      </c>
      <c r="D938" t="s">
        <v>4</v>
      </c>
      <c r="E938" s="3" t="s">
        <v>4</v>
      </c>
      <c r="F938" t="s">
        <v>640</v>
      </c>
      <c r="G938" s="5" t="str">
        <f t="shared" si="14"/>
        <v>View Response</v>
      </c>
      <c r="H938" t="s">
        <v>3020</v>
      </c>
      <c r="I938" t="s">
        <v>3023</v>
      </c>
      <c r="J938" t="s">
        <v>3021</v>
      </c>
      <c r="M938" t="s">
        <v>2966</v>
      </c>
    </row>
    <row r="939" spans="1:14" x14ac:dyDescent="0.35">
      <c r="A939">
        <v>1190978</v>
      </c>
      <c r="B939" t="s">
        <v>2280</v>
      </c>
      <c r="C939" t="s">
        <v>4</v>
      </c>
      <c r="D939" t="s">
        <v>4</v>
      </c>
      <c r="E939" s="3" t="s">
        <v>4</v>
      </c>
      <c r="F939" t="s">
        <v>640</v>
      </c>
      <c r="G939" s="5" t="str">
        <f t="shared" si="14"/>
        <v>View Response</v>
      </c>
      <c r="H939" t="s">
        <v>3020</v>
      </c>
      <c r="I939" t="s">
        <v>3023</v>
      </c>
      <c r="J939" t="s">
        <v>3021</v>
      </c>
      <c r="M939" t="s">
        <v>2967</v>
      </c>
    </row>
    <row r="940" spans="1:14" x14ac:dyDescent="0.35">
      <c r="A940">
        <v>1190979</v>
      </c>
      <c r="B940" t="s">
        <v>2281</v>
      </c>
      <c r="C940" t="s">
        <v>4</v>
      </c>
      <c r="D940" t="s">
        <v>4</v>
      </c>
      <c r="E940" s="3" t="s">
        <v>127</v>
      </c>
      <c r="F940" t="s">
        <v>641</v>
      </c>
      <c r="G940" s="5" t="str">
        <f t="shared" si="14"/>
        <v>View Response</v>
      </c>
      <c r="H940" t="s">
        <v>3020</v>
      </c>
      <c r="I940" t="s">
        <v>3029</v>
      </c>
      <c r="J940" t="s">
        <v>3029</v>
      </c>
      <c r="M940" t="s">
        <v>2917</v>
      </c>
    </row>
    <row r="941" spans="1:14" x14ac:dyDescent="0.35">
      <c r="A941">
        <v>1190980</v>
      </c>
      <c r="B941" t="s">
        <v>2099</v>
      </c>
      <c r="D941" t="s">
        <v>4</v>
      </c>
      <c r="E941" s="3" t="s">
        <v>127</v>
      </c>
      <c r="F941" t="s">
        <v>642</v>
      </c>
      <c r="G941" s="5" t="str">
        <f t="shared" si="14"/>
        <v>View Response</v>
      </c>
      <c r="H941" t="s">
        <v>3020</v>
      </c>
      <c r="I941" t="s">
        <v>3023</v>
      </c>
      <c r="J941" t="s">
        <v>3021</v>
      </c>
      <c r="M941" t="s">
        <v>2917</v>
      </c>
    </row>
    <row r="942" spans="1:14" x14ac:dyDescent="0.35">
      <c r="A942">
        <v>1190981</v>
      </c>
      <c r="B942" t="s">
        <v>2282</v>
      </c>
      <c r="C942" t="s">
        <v>200</v>
      </c>
      <c r="D942" t="s">
        <v>4</v>
      </c>
      <c r="E942" s="3" t="s">
        <v>127</v>
      </c>
      <c r="F942" t="s">
        <v>643</v>
      </c>
      <c r="G942" s="5" t="str">
        <f t="shared" si="14"/>
        <v>View Response</v>
      </c>
      <c r="H942" t="s">
        <v>3019</v>
      </c>
      <c r="I942" t="s">
        <v>3024</v>
      </c>
      <c r="J942" t="s">
        <v>3022</v>
      </c>
      <c r="N942" t="s">
        <v>338</v>
      </c>
    </row>
    <row r="943" spans="1:14" x14ac:dyDescent="0.35">
      <c r="A943">
        <v>1190981</v>
      </c>
      <c r="B943" t="s">
        <v>2282</v>
      </c>
      <c r="C943" t="s">
        <v>200</v>
      </c>
      <c r="D943" t="s">
        <v>4</v>
      </c>
      <c r="E943" s="3" t="s">
        <v>127</v>
      </c>
      <c r="F943" t="s">
        <v>643</v>
      </c>
      <c r="G943" s="5" t="str">
        <f t="shared" si="14"/>
        <v>View Response</v>
      </c>
      <c r="H943" t="s">
        <v>3019</v>
      </c>
      <c r="I943" t="s">
        <v>3024</v>
      </c>
      <c r="J943" t="s">
        <v>3022</v>
      </c>
      <c r="L943" t="s">
        <v>2959</v>
      </c>
    </row>
    <row r="944" spans="1:14" x14ac:dyDescent="0.35">
      <c r="A944">
        <v>1190984</v>
      </c>
      <c r="B944" t="s">
        <v>2283</v>
      </c>
      <c r="C944" t="s">
        <v>4</v>
      </c>
      <c r="D944" t="s">
        <v>4</v>
      </c>
      <c r="E944" s="3" t="s">
        <v>4</v>
      </c>
      <c r="F944" t="s">
        <v>644</v>
      </c>
      <c r="G944" s="5" t="str">
        <f t="shared" si="14"/>
        <v>View Response</v>
      </c>
      <c r="H944" t="s">
        <v>3020</v>
      </c>
      <c r="I944" t="s">
        <v>3023</v>
      </c>
      <c r="J944" t="s">
        <v>3029</v>
      </c>
      <c r="M944" t="s">
        <v>2965</v>
      </c>
    </row>
    <row r="945" spans="1:14" x14ac:dyDescent="0.35">
      <c r="A945">
        <v>1190984</v>
      </c>
      <c r="B945" t="s">
        <v>2283</v>
      </c>
      <c r="C945" t="s">
        <v>4</v>
      </c>
      <c r="D945" t="s">
        <v>4</v>
      </c>
      <c r="E945" s="3" t="s">
        <v>4</v>
      </c>
      <c r="F945" t="s">
        <v>644</v>
      </c>
      <c r="G945" s="5" t="str">
        <f t="shared" si="14"/>
        <v>View Response</v>
      </c>
      <c r="H945" t="s">
        <v>3020</v>
      </c>
      <c r="I945" t="s">
        <v>3023</v>
      </c>
      <c r="J945" t="s">
        <v>3029</v>
      </c>
      <c r="M945" t="s">
        <v>2966</v>
      </c>
    </row>
    <row r="946" spans="1:14" x14ac:dyDescent="0.35">
      <c r="A946">
        <v>1190984</v>
      </c>
      <c r="B946" t="s">
        <v>2283</v>
      </c>
      <c r="C946" t="s">
        <v>4</v>
      </c>
      <c r="D946" t="s">
        <v>4</v>
      </c>
      <c r="E946" s="3" t="s">
        <v>4</v>
      </c>
      <c r="F946" t="s">
        <v>644</v>
      </c>
      <c r="G946" s="5" t="str">
        <f t="shared" si="14"/>
        <v>View Response</v>
      </c>
      <c r="H946" t="s">
        <v>3020</v>
      </c>
      <c r="I946" t="s">
        <v>3023</v>
      </c>
      <c r="J946" t="s">
        <v>3029</v>
      </c>
      <c r="M946" t="s">
        <v>2967</v>
      </c>
    </row>
    <row r="947" spans="1:14" x14ac:dyDescent="0.35">
      <c r="A947">
        <v>1190991</v>
      </c>
      <c r="B947" t="s">
        <v>2284</v>
      </c>
      <c r="C947" t="s">
        <v>4</v>
      </c>
      <c r="D947" t="s">
        <v>4</v>
      </c>
      <c r="E947" s="3" t="s">
        <v>4</v>
      </c>
      <c r="F947" t="s">
        <v>645</v>
      </c>
      <c r="G947" s="5" t="str">
        <f t="shared" si="14"/>
        <v>View Response</v>
      </c>
      <c r="H947" t="s">
        <v>3020</v>
      </c>
      <c r="I947" t="s">
        <v>3023</v>
      </c>
      <c r="J947" t="s">
        <v>3021</v>
      </c>
      <c r="N947" t="s">
        <v>232</v>
      </c>
    </row>
    <row r="948" spans="1:14" x14ac:dyDescent="0.35">
      <c r="A948">
        <v>1190991</v>
      </c>
      <c r="B948" t="s">
        <v>2284</v>
      </c>
      <c r="C948" t="s">
        <v>4</v>
      </c>
      <c r="D948" t="s">
        <v>4</v>
      </c>
      <c r="E948" s="3" t="s">
        <v>4</v>
      </c>
      <c r="F948" t="s">
        <v>645</v>
      </c>
      <c r="G948" s="5" t="str">
        <f t="shared" si="14"/>
        <v>View Response</v>
      </c>
      <c r="H948" t="s">
        <v>3020</v>
      </c>
      <c r="I948" t="s">
        <v>3023</v>
      </c>
      <c r="J948" t="s">
        <v>3021</v>
      </c>
      <c r="M948" t="s">
        <v>2922</v>
      </c>
    </row>
    <row r="949" spans="1:14" x14ac:dyDescent="0.35">
      <c r="A949">
        <v>1191006</v>
      </c>
      <c r="B949" t="s">
        <v>2224</v>
      </c>
      <c r="C949" t="s">
        <v>545</v>
      </c>
      <c r="D949" t="s">
        <v>4</v>
      </c>
      <c r="E949" s="3" t="s">
        <v>127</v>
      </c>
      <c r="F949" t="s">
        <v>646</v>
      </c>
      <c r="G949" s="5" t="str">
        <f t="shared" si="14"/>
        <v>View Response</v>
      </c>
      <c r="H949" t="s">
        <v>3020</v>
      </c>
      <c r="I949" t="s">
        <v>3024</v>
      </c>
      <c r="J949" t="s">
        <v>3022</v>
      </c>
      <c r="L949" t="s">
        <v>2954</v>
      </c>
    </row>
    <row r="950" spans="1:14" x14ac:dyDescent="0.35">
      <c r="A950">
        <v>1191009</v>
      </c>
      <c r="B950" t="s">
        <v>2285</v>
      </c>
      <c r="D950" t="s">
        <v>4</v>
      </c>
      <c r="E950" s="3" t="s">
        <v>4</v>
      </c>
      <c r="F950" t="s">
        <v>647</v>
      </c>
      <c r="G950" s="5" t="str">
        <f t="shared" si="14"/>
        <v>View Response</v>
      </c>
      <c r="H950" t="s">
        <v>3020</v>
      </c>
      <c r="I950" t="s">
        <v>3023</v>
      </c>
      <c r="J950" t="s">
        <v>3021</v>
      </c>
      <c r="L950" t="s">
        <v>2937</v>
      </c>
    </row>
    <row r="951" spans="1:14" x14ac:dyDescent="0.35">
      <c r="A951">
        <v>1191014</v>
      </c>
      <c r="B951" t="s">
        <v>2286</v>
      </c>
      <c r="C951" t="s">
        <v>648</v>
      </c>
      <c r="D951" t="s">
        <v>4</v>
      </c>
      <c r="E951" s="3" t="s">
        <v>127</v>
      </c>
      <c r="F951" t="s">
        <v>649</v>
      </c>
      <c r="G951" s="5" t="str">
        <f t="shared" si="14"/>
        <v>View Response</v>
      </c>
      <c r="H951" t="s">
        <v>3020</v>
      </c>
      <c r="I951" t="s">
        <v>3023</v>
      </c>
      <c r="J951" t="s">
        <v>3029</v>
      </c>
      <c r="N951" t="s">
        <v>232</v>
      </c>
    </row>
    <row r="952" spans="1:14" x14ac:dyDescent="0.35">
      <c r="A952">
        <v>1191014</v>
      </c>
      <c r="B952" t="s">
        <v>2286</v>
      </c>
      <c r="C952" t="s">
        <v>648</v>
      </c>
      <c r="D952" t="s">
        <v>4</v>
      </c>
      <c r="E952" s="3" t="s">
        <v>127</v>
      </c>
      <c r="F952" t="s">
        <v>649</v>
      </c>
      <c r="G952" s="5" t="str">
        <f t="shared" si="14"/>
        <v>View Response</v>
      </c>
      <c r="H952" t="s">
        <v>3020</v>
      </c>
      <c r="I952" t="s">
        <v>3023</v>
      </c>
      <c r="J952" t="s">
        <v>3029</v>
      </c>
      <c r="L952" t="s">
        <v>2938</v>
      </c>
    </row>
    <row r="953" spans="1:14" x14ac:dyDescent="0.35">
      <c r="A953">
        <v>1191014</v>
      </c>
      <c r="B953" t="s">
        <v>2286</v>
      </c>
      <c r="C953" t="s">
        <v>648</v>
      </c>
      <c r="D953" t="s">
        <v>4</v>
      </c>
      <c r="E953" s="3" t="s">
        <v>127</v>
      </c>
      <c r="F953" t="s">
        <v>649</v>
      </c>
      <c r="G953" s="5" t="str">
        <f t="shared" si="14"/>
        <v>View Response</v>
      </c>
      <c r="H953" t="s">
        <v>3020</v>
      </c>
      <c r="I953" t="s">
        <v>3023</v>
      </c>
      <c r="J953" t="s">
        <v>3029</v>
      </c>
      <c r="M953" t="s">
        <v>2935</v>
      </c>
    </row>
    <row r="954" spans="1:14" x14ac:dyDescent="0.35">
      <c r="A954">
        <v>1191014</v>
      </c>
      <c r="B954" t="s">
        <v>2286</v>
      </c>
      <c r="C954" t="s">
        <v>648</v>
      </c>
      <c r="D954" t="s">
        <v>4</v>
      </c>
      <c r="E954" s="3" t="s">
        <v>127</v>
      </c>
      <c r="F954" t="s">
        <v>649</v>
      </c>
      <c r="G954" s="5" t="str">
        <f t="shared" si="14"/>
        <v>View Response</v>
      </c>
      <c r="H954" t="s">
        <v>3020</v>
      </c>
      <c r="I954" t="s">
        <v>3023</v>
      </c>
      <c r="J954" t="s">
        <v>3029</v>
      </c>
      <c r="M954" t="s">
        <v>2931</v>
      </c>
    </row>
    <row r="955" spans="1:14" x14ac:dyDescent="0.35">
      <c r="A955">
        <v>1191014</v>
      </c>
      <c r="B955" t="s">
        <v>2286</v>
      </c>
      <c r="C955" t="s">
        <v>648</v>
      </c>
      <c r="D955" t="s">
        <v>4</v>
      </c>
      <c r="E955" s="3" t="s">
        <v>127</v>
      </c>
      <c r="F955" t="s">
        <v>649</v>
      </c>
      <c r="G955" s="5" t="str">
        <f t="shared" si="14"/>
        <v>View Response</v>
      </c>
      <c r="H955" t="s">
        <v>3020</v>
      </c>
      <c r="I955" t="s">
        <v>3023</v>
      </c>
      <c r="J955" t="s">
        <v>3029</v>
      </c>
      <c r="M955" t="s">
        <v>2932</v>
      </c>
    </row>
    <row r="956" spans="1:14" x14ac:dyDescent="0.35">
      <c r="A956">
        <v>1191014</v>
      </c>
      <c r="B956" t="s">
        <v>2286</v>
      </c>
      <c r="C956" t="s">
        <v>648</v>
      </c>
      <c r="D956" t="s">
        <v>4</v>
      </c>
      <c r="E956" s="3" t="s">
        <v>127</v>
      </c>
      <c r="F956" t="s">
        <v>649</v>
      </c>
      <c r="G956" s="5" t="str">
        <f t="shared" si="14"/>
        <v>View Response</v>
      </c>
      <c r="H956" t="s">
        <v>3020</v>
      </c>
      <c r="I956" t="s">
        <v>3023</v>
      </c>
      <c r="J956" t="s">
        <v>3029</v>
      </c>
      <c r="M956" t="s">
        <v>2936</v>
      </c>
    </row>
    <row r="957" spans="1:14" x14ac:dyDescent="0.35">
      <c r="A957">
        <v>1191015</v>
      </c>
      <c r="B957" t="s">
        <v>2287</v>
      </c>
      <c r="C957" t="s">
        <v>650</v>
      </c>
      <c r="D957" t="s">
        <v>4</v>
      </c>
      <c r="E957" s="3" t="s">
        <v>4</v>
      </c>
      <c r="F957" t="s">
        <v>651</v>
      </c>
      <c r="G957" s="5" t="str">
        <f t="shared" si="14"/>
        <v>View Response</v>
      </c>
      <c r="H957" t="s">
        <v>3019</v>
      </c>
      <c r="I957" t="s">
        <v>3024</v>
      </c>
      <c r="J957" t="s">
        <v>3022</v>
      </c>
      <c r="M957" t="s">
        <v>2917</v>
      </c>
    </row>
    <row r="958" spans="1:14" x14ac:dyDescent="0.35">
      <c r="A958">
        <v>1191020</v>
      </c>
      <c r="B958" t="s">
        <v>2288</v>
      </c>
      <c r="C958" t="s">
        <v>652</v>
      </c>
      <c r="D958" t="s">
        <v>4</v>
      </c>
      <c r="E958" s="3" t="s">
        <v>4</v>
      </c>
      <c r="F958" t="s">
        <v>653</v>
      </c>
      <c r="G958" s="5" t="str">
        <f t="shared" si="14"/>
        <v>View Response</v>
      </c>
      <c r="H958" t="s">
        <v>3020</v>
      </c>
      <c r="I958" t="s">
        <v>3023</v>
      </c>
      <c r="J958" t="s">
        <v>3029</v>
      </c>
      <c r="M958" t="s">
        <v>2935</v>
      </c>
    </row>
    <row r="959" spans="1:14" x14ac:dyDescent="0.35">
      <c r="A959">
        <v>1191020</v>
      </c>
      <c r="B959" t="s">
        <v>2288</v>
      </c>
      <c r="C959" t="s">
        <v>652</v>
      </c>
      <c r="D959" t="s">
        <v>4</v>
      </c>
      <c r="E959" s="3" t="s">
        <v>4</v>
      </c>
      <c r="F959" t="s">
        <v>653</v>
      </c>
      <c r="G959" s="5" t="str">
        <f t="shared" si="14"/>
        <v>View Response</v>
      </c>
      <c r="H959" t="s">
        <v>3020</v>
      </c>
      <c r="I959" t="s">
        <v>3023</v>
      </c>
      <c r="J959" t="s">
        <v>3029</v>
      </c>
      <c r="M959" t="s">
        <v>2936</v>
      </c>
    </row>
    <row r="960" spans="1:14" x14ac:dyDescent="0.35">
      <c r="A960">
        <v>1191022</v>
      </c>
      <c r="B960" t="s">
        <v>2289</v>
      </c>
      <c r="C960" t="s">
        <v>4</v>
      </c>
      <c r="D960" t="s">
        <v>654</v>
      </c>
      <c r="E960" s="3" t="s">
        <v>127</v>
      </c>
      <c r="F960" t="s">
        <v>655</v>
      </c>
      <c r="G960" s="5" t="str">
        <f t="shared" si="14"/>
        <v>View Response</v>
      </c>
      <c r="H960" t="s">
        <v>3019</v>
      </c>
      <c r="I960" t="s">
        <v>3024</v>
      </c>
      <c r="J960" t="s">
        <v>3022</v>
      </c>
      <c r="M960" t="s">
        <v>2931</v>
      </c>
    </row>
    <row r="961" spans="1:14" x14ac:dyDescent="0.35">
      <c r="A961">
        <v>1191022</v>
      </c>
      <c r="B961" t="s">
        <v>2289</v>
      </c>
      <c r="C961" t="s">
        <v>4</v>
      </c>
      <c r="D961" t="s">
        <v>654</v>
      </c>
      <c r="E961" s="3" t="s">
        <v>127</v>
      </c>
      <c r="F961" t="s">
        <v>655</v>
      </c>
      <c r="G961" s="5" t="str">
        <f t="shared" si="14"/>
        <v>View Response</v>
      </c>
      <c r="H961" t="s">
        <v>3019</v>
      </c>
      <c r="I961" t="s">
        <v>3024</v>
      </c>
      <c r="J961" t="s">
        <v>3022</v>
      </c>
      <c r="M961" t="s">
        <v>2932</v>
      </c>
    </row>
    <row r="962" spans="1:14" x14ac:dyDescent="0.35">
      <c r="A962">
        <v>1191029</v>
      </c>
      <c r="B962" t="s">
        <v>2290</v>
      </c>
      <c r="C962" t="s">
        <v>4</v>
      </c>
      <c r="D962" t="s">
        <v>4</v>
      </c>
      <c r="E962" s="3" t="s">
        <v>4</v>
      </c>
      <c r="F962" t="s">
        <v>656</v>
      </c>
      <c r="G962" s="5" t="str">
        <f t="shared" si="14"/>
        <v>View Response</v>
      </c>
      <c r="H962" t="s">
        <v>3020</v>
      </c>
      <c r="I962" t="s">
        <v>3029</v>
      </c>
      <c r="J962" t="s">
        <v>3029</v>
      </c>
      <c r="M962" t="s">
        <v>2917</v>
      </c>
    </row>
    <row r="963" spans="1:14" x14ac:dyDescent="0.35">
      <c r="A963">
        <v>1191032</v>
      </c>
      <c r="B963" t="s">
        <v>2224</v>
      </c>
      <c r="C963" t="s">
        <v>545</v>
      </c>
      <c r="D963" t="s">
        <v>4</v>
      </c>
      <c r="E963" s="3" t="s">
        <v>127</v>
      </c>
      <c r="F963" t="s">
        <v>657</v>
      </c>
      <c r="G963" s="5" t="str">
        <f t="shared" ref="G963:G1026" si="15">HYPERLINK(F963,"View Response")</f>
        <v>View Response</v>
      </c>
      <c r="H963" t="s">
        <v>3020</v>
      </c>
      <c r="I963" t="s">
        <v>3024</v>
      </c>
      <c r="J963" t="s">
        <v>3022</v>
      </c>
      <c r="L963" t="s">
        <v>2958</v>
      </c>
    </row>
    <row r="964" spans="1:14" x14ac:dyDescent="0.35">
      <c r="A964">
        <v>1191036</v>
      </c>
      <c r="B964" t="s">
        <v>2291</v>
      </c>
      <c r="D964" t="s">
        <v>4</v>
      </c>
      <c r="E964" s="3" t="s">
        <v>4</v>
      </c>
      <c r="F964" t="s">
        <v>658</v>
      </c>
      <c r="G964" s="5" t="str">
        <f t="shared" si="15"/>
        <v>View Response</v>
      </c>
      <c r="H964" t="s">
        <v>3020</v>
      </c>
      <c r="I964" t="s">
        <v>3023</v>
      </c>
      <c r="J964" t="s">
        <v>3029</v>
      </c>
      <c r="N964" t="s">
        <v>232</v>
      </c>
    </row>
    <row r="965" spans="1:14" x14ac:dyDescent="0.35">
      <c r="A965">
        <v>1191036</v>
      </c>
      <c r="B965" t="s">
        <v>2291</v>
      </c>
      <c r="D965" t="s">
        <v>4</v>
      </c>
      <c r="E965" s="3" t="s">
        <v>4</v>
      </c>
      <c r="F965" t="s">
        <v>658</v>
      </c>
      <c r="G965" s="5" t="str">
        <f t="shared" si="15"/>
        <v>View Response</v>
      </c>
      <c r="H965" t="s">
        <v>3020</v>
      </c>
      <c r="I965" t="s">
        <v>3023</v>
      </c>
      <c r="J965" t="s">
        <v>3029</v>
      </c>
      <c r="M965" t="s">
        <v>2931</v>
      </c>
    </row>
    <row r="966" spans="1:14" x14ac:dyDescent="0.35">
      <c r="A966">
        <v>1191036</v>
      </c>
      <c r="B966" t="s">
        <v>2291</v>
      </c>
      <c r="D966" t="s">
        <v>4</v>
      </c>
      <c r="E966" s="3" t="s">
        <v>4</v>
      </c>
      <c r="F966" t="s">
        <v>658</v>
      </c>
      <c r="G966" s="5" t="str">
        <f t="shared" si="15"/>
        <v>View Response</v>
      </c>
      <c r="H966" t="s">
        <v>3020</v>
      </c>
      <c r="I966" t="s">
        <v>3023</v>
      </c>
      <c r="J966" t="s">
        <v>3029</v>
      </c>
      <c r="M966" t="s">
        <v>2932</v>
      </c>
    </row>
    <row r="967" spans="1:14" x14ac:dyDescent="0.35">
      <c r="A967">
        <v>1191039</v>
      </c>
      <c r="B967" t="s">
        <v>2292</v>
      </c>
      <c r="C967" t="s">
        <v>4</v>
      </c>
      <c r="D967" t="s">
        <v>4</v>
      </c>
      <c r="E967" s="3" t="s">
        <v>4</v>
      </c>
      <c r="F967" t="s">
        <v>659</v>
      </c>
      <c r="G967" s="5" t="str">
        <f t="shared" si="15"/>
        <v>View Response</v>
      </c>
      <c r="H967" t="s">
        <v>3020</v>
      </c>
      <c r="I967" t="s">
        <v>3023</v>
      </c>
      <c r="J967" t="s">
        <v>3029</v>
      </c>
      <c r="M967" t="s">
        <v>2935</v>
      </c>
    </row>
    <row r="968" spans="1:14" x14ac:dyDescent="0.35">
      <c r="A968">
        <v>1191039</v>
      </c>
      <c r="B968" t="s">
        <v>2292</v>
      </c>
      <c r="C968" t="s">
        <v>4</v>
      </c>
      <c r="D968" t="s">
        <v>4</v>
      </c>
      <c r="E968" s="3" t="s">
        <v>4</v>
      </c>
      <c r="F968" t="s">
        <v>659</v>
      </c>
      <c r="G968" s="5" t="str">
        <f t="shared" si="15"/>
        <v>View Response</v>
      </c>
      <c r="H968" t="s">
        <v>3020</v>
      </c>
      <c r="I968" t="s">
        <v>3023</v>
      </c>
      <c r="J968" t="s">
        <v>3029</v>
      </c>
      <c r="M968" t="s">
        <v>2936</v>
      </c>
    </row>
    <row r="969" spans="1:14" x14ac:dyDescent="0.35">
      <c r="A969">
        <v>1191041</v>
      </c>
      <c r="B969" t="s">
        <v>2293</v>
      </c>
      <c r="C969" t="s">
        <v>4</v>
      </c>
      <c r="D969" t="s">
        <v>4</v>
      </c>
      <c r="E969" s="3" t="s">
        <v>4</v>
      </c>
      <c r="F969" t="s">
        <v>660</v>
      </c>
      <c r="G969" s="5" t="str">
        <f t="shared" si="15"/>
        <v>View Response</v>
      </c>
      <c r="H969" t="s">
        <v>3020</v>
      </c>
      <c r="I969" t="s">
        <v>3023</v>
      </c>
      <c r="J969" t="s">
        <v>3029</v>
      </c>
      <c r="M969" t="s">
        <v>2935</v>
      </c>
    </row>
    <row r="970" spans="1:14" x14ac:dyDescent="0.35">
      <c r="A970">
        <v>1191041</v>
      </c>
      <c r="B970" t="s">
        <v>2293</v>
      </c>
      <c r="C970" t="s">
        <v>4</v>
      </c>
      <c r="D970" t="s">
        <v>4</v>
      </c>
      <c r="E970" s="3" t="s">
        <v>4</v>
      </c>
      <c r="F970" t="s">
        <v>660</v>
      </c>
      <c r="G970" s="5" t="str">
        <f t="shared" si="15"/>
        <v>View Response</v>
      </c>
      <c r="H970" t="s">
        <v>3020</v>
      </c>
      <c r="I970" t="s">
        <v>3023</v>
      </c>
      <c r="J970" t="s">
        <v>3029</v>
      </c>
      <c r="M970" t="s">
        <v>2936</v>
      </c>
    </row>
    <row r="971" spans="1:14" x14ac:dyDescent="0.35">
      <c r="A971">
        <v>1191046</v>
      </c>
      <c r="B971" t="s">
        <v>2294</v>
      </c>
      <c r="C971" t="s">
        <v>4</v>
      </c>
      <c r="D971" t="s">
        <v>4</v>
      </c>
      <c r="E971" s="3" t="s">
        <v>4</v>
      </c>
      <c r="F971" t="s">
        <v>661</v>
      </c>
      <c r="G971" s="5" t="str">
        <f t="shared" si="15"/>
        <v>View Response</v>
      </c>
      <c r="H971" t="s">
        <v>3020</v>
      </c>
      <c r="I971" t="s">
        <v>3023</v>
      </c>
      <c r="J971" t="s">
        <v>3029</v>
      </c>
      <c r="M971" t="s">
        <v>2935</v>
      </c>
    </row>
    <row r="972" spans="1:14" x14ac:dyDescent="0.35">
      <c r="A972">
        <v>1191046</v>
      </c>
      <c r="B972" t="s">
        <v>2294</v>
      </c>
      <c r="C972" t="s">
        <v>4</v>
      </c>
      <c r="D972" t="s">
        <v>4</v>
      </c>
      <c r="E972" s="3" t="s">
        <v>4</v>
      </c>
      <c r="F972" t="s">
        <v>661</v>
      </c>
      <c r="G972" s="5" t="str">
        <f t="shared" si="15"/>
        <v>View Response</v>
      </c>
      <c r="H972" t="s">
        <v>3020</v>
      </c>
      <c r="I972" t="s">
        <v>3023</v>
      </c>
      <c r="J972" t="s">
        <v>3029</v>
      </c>
      <c r="M972" t="s">
        <v>2936</v>
      </c>
    </row>
    <row r="973" spans="1:14" x14ac:dyDescent="0.35">
      <c r="A973">
        <v>1191050</v>
      </c>
      <c r="B973" t="s">
        <v>2295</v>
      </c>
      <c r="C973" t="s">
        <v>4</v>
      </c>
      <c r="D973" t="s">
        <v>4</v>
      </c>
      <c r="E973" s="3" t="s">
        <v>4</v>
      </c>
      <c r="F973" t="s">
        <v>662</v>
      </c>
      <c r="G973" s="5" t="str">
        <f t="shared" si="15"/>
        <v>View Response</v>
      </c>
      <c r="H973" t="s">
        <v>3020</v>
      </c>
      <c r="I973" t="s">
        <v>3023</v>
      </c>
      <c r="J973" t="s">
        <v>3029</v>
      </c>
      <c r="M973" t="s">
        <v>2935</v>
      </c>
    </row>
    <row r="974" spans="1:14" x14ac:dyDescent="0.35">
      <c r="A974">
        <v>1191050</v>
      </c>
      <c r="B974" t="s">
        <v>2295</v>
      </c>
      <c r="C974" t="s">
        <v>4</v>
      </c>
      <c r="D974" t="s">
        <v>4</v>
      </c>
      <c r="E974" s="3" t="s">
        <v>4</v>
      </c>
      <c r="F974" t="s">
        <v>662</v>
      </c>
      <c r="G974" s="5" t="str">
        <f t="shared" si="15"/>
        <v>View Response</v>
      </c>
      <c r="H974" t="s">
        <v>3020</v>
      </c>
      <c r="I974" t="s">
        <v>3023</v>
      </c>
      <c r="J974" t="s">
        <v>3029</v>
      </c>
      <c r="M974" t="s">
        <v>2936</v>
      </c>
    </row>
    <row r="975" spans="1:14" x14ac:dyDescent="0.35">
      <c r="A975">
        <v>1191053</v>
      </c>
      <c r="B975" t="s">
        <v>2296</v>
      </c>
      <c r="C975" t="s">
        <v>4</v>
      </c>
      <c r="D975" t="s">
        <v>4</v>
      </c>
      <c r="E975" s="3" t="s">
        <v>127</v>
      </c>
      <c r="F975" t="s">
        <v>663</v>
      </c>
      <c r="G975" s="5" t="str">
        <f t="shared" si="15"/>
        <v>View Response</v>
      </c>
      <c r="H975" t="s">
        <v>3020</v>
      </c>
      <c r="I975" t="s">
        <v>3023</v>
      </c>
      <c r="J975" t="s">
        <v>3029</v>
      </c>
      <c r="M975" t="s">
        <v>2935</v>
      </c>
    </row>
    <row r="976" spans="1:14" x14ac:dyDescent="0.35">
      <c r="A976">
        <v>1191053</v>
      </c>
      <c r="B976" t="s">
        <v>2296</v>
      </c>
      <c r="C976" t="s">
        <v>4</v>
      </c>
      <c r="D976" t="s">
        <v>4</v>
      </c>
      <c r="E976" s="3" t="s">
        <v>127</v>
      </c>
      <c r="F976" t="s">
        <v>663</v>
      </c>
      <c r="G976" s="5" t="str">
        <f t="shared" si="15"/>
        <v>View Response</v>
      </c>
      <c r="H976" t="s">
        <v>3020</v>
      </c>
      <c r="I976" t="s">
        <v>3023</v>
      </c>
      <c r="J976" t="s">
        <v>3029</v>
      </c>
      <c r="M976" t="s">
        <v>2936</v>
      </c>
    </row>
    <row r="977" spans="1:13" x14ac:dyDescent="0.35">
      <c r="A977">
        <v>1191057</v>
      </c>
      <c r="B977" t="s">
        <v>2297</v>
      </c>
      <c r="C977" t="s">
        <v>4</v>
      </c>
      <c r="D977" t="s">
        <v>4</v>
      </c>
      <c r="E977" s="3" t="s">
        <v>4</v>
      </c>
      <c r="F977" t="s">
        <v>664</v>
      </c>
      <c r="G977" s="5" t="str">
        <f t="shared" si="15"/>
        <v>View Response</v>
      </c>
      <c r="H977" t="s">
        <v>3020</v>
      </c>
      <c r="I977" t="s">
        <v>3023</v>
      </c>
      <c r="J977" t="s">
        <v>3022</v>
      </c>
      <c r="M977" t="s">
        <v>2935</v>
      </c>
    </row>
    <row r="978" spans="1:13" x14ac:dyDescent="0.35">
      <c r="A978">
        <v>1191057</v>
      </c>
      <c r="B978" t="s">
        <v>2297</v>
      </c>
      <c r="C978" t="s">
        <v>4</v>
      </c>
      <c r="D978" t="s">
        <v>4</v>
      </c>
      <c r="E978" s="3" t="s">
        <v>4</v>
      </c>
      <c r="F978" t="s">
        <v>664</v>
      </c>
      <c r="G978" s="5" t="str">
        <f t="shared" si="15"/>
        <v>View Response</v>
      </c>
      <c r="H978" t="s">
        <v>3020</v>
      </c>
      <c r="I978" t="s">
        <v>3023</v>
      </c>
      <c r="J978" t="s">
        <v>3022</v>
      </c>
      <c r="M978" t="s">
        <v>2936</v>
      </c>
    </row>
    <row r="979" spans="1:13" x14ac:dyDescent="0.35">
      <c r="A979">
        <v>1191058</v>
      </c>
      <c r="B979" t="s">
        <v>2291</v>
      </c>
      <c r="D979" t="s">
        <v>4</v>
      </c>
      <c r="E979" s="3" t="s">
        <v>4</v>
      </c>
      <c r="F979" t="s">
        <v>665</v>
      </c>
      <c r="G979" s="5" t="str">
        <f t="shared" si="15"/>
        <v>View Response</v>
      </c>
      <c r="H979" t="s">
        <v>3020</v>
      </c>
      <c r="I979" t="s">
        <v>3023</v>
      </c>
      <c r="J979" t="s">
        <v>3029</v>
      </c>
      <c r="M979" t="s">
        <v>2935</v>
      </c>
    </row>
    <row r="980" spans="1:13" x14ac:dyDescent="0.35">
      <c r="A980">
        <v>1191058</v>
      </c>
      <c r="B980" t="s">
        <v>2291</v>
      </c>
      <c r="D980" t="s">
        <v>4</v>
      </c>
      <c r="E980" s="3" t="s">
        <v>4</v>
      </c>
      <c r="F980" t="s">
        <v>665</v>
      </c>
      <c r="G980" s="5" t="str">
        <f t="shared" si="15"/>
        <v>View Response</v>
      </c>
      <c r="H980" t="s">
        <v>3020</v>
      </c>
      <c r="I980" t="s">
        <v>3023</v>
      </c>
      <c r="J980" t="s">
        <v>3029</v>
      </c>
      <c r="M980" t="s">
        <v>2936</v>
      </c>
    </row>
    <row r="981" spans="1:13" x14ac:dyDescent="0.35">
      <c r="A981">
        <v>1191066</v>
      </c>
      <c r="B981" t="s">
        <v>2298</v>
      </c>
      <c r="C981" t="s">
        <v>4</v>
      </c>
      <c r="D981" t="s">
        <v>4</v>
      </c>
      <c r="E981" s="3" t="s">
        <v>4</v>
      </c>
      <c r="F981" t="s">
        <v>666</v>
      </c>
      <c r="G981" s="5" t="str">
        <f t="shared" si="15"/>
        <v>View Response</v>
      </c>
      <c r="H981" t="s">
        <v>3020</v>
      </c>
      <c r="I981" t="s">
        <v>3023</v>
      </c>
      <c r="J981" t="s">
        <v>3029</v>
      </c>
      <c r="M981" t="s">
        <v>2923</v>
      </c>
    </row>
    <row r="982" spans="1:13" x14ac:dyDescent="0.35">
      <c r="A982">
        <v>1191066</v>
      </c>
      <c r="B982" t="s">
        <v>2298</v>
      </c>
      <c r="C982" t="s">
        <v>4</v>
      </c>
      <c r="D982" t="s">
        <v>4</v>
      </c>
      <c r="E982" s="3" t="s">
        <v>4</v>
      </c>
      <c r="F982" t="s">
        <v>666</v>
      </c>
      <c r="G982" s="5" t="str">
        <f t="shared" si="15"/>
        <v>View Response</v>
      </c>
      <c r="H982" t="s">
        <v>3020</v>
      </c>
      <c r="I982" t="s">
        <v>3023</v>
      </c>
      <c r="J982" t="s">
        <v>3029</v>
      </c>
      <c r="M982" t="s">
        <v>2924</v>
      </c>
    </row>
    <row r="983" spans="1:13" x14ac:dyDescent="0.35">
      <c r="A983">
        <v>1191069</v>
      </c>
      <c r="B983" t="s">
        <v>2299</v>
      </c>
      <c r="C983" t="s">
        <v>4</v>
      </c>
      <c r="D983" t="s">
        <v>4</v>
      </c>
      <c r="E983" s="3" t="s">
        <v>4</v>
      </c>
      <c r="F983" t="s">
        <v>667</v>
      </c>
      <c r="G983" s="5" t="str">
        <f t="shared" si="15"/>
        <v>View Response</v>
      </c>
      <c r="H983" t="s">
        <v>3020</v>
      </c>
      <c r="I983" t="s">
        <v>3029</v>
      </c>
      <c r="J983" t="s">
        <v>3029</v>
      </c>
      <c r="M983" t="s">
        <v>2917</v>
      </c>
    </row>
    <row r="984" spans="1:13" x14ac:dyDescent="0.35">
      <c r="A984">
        <v>1191071</v>
      </c>
      <c r="B984" t="s">
        <v>2300</v>
      </c>
      <c r="D984" t="s">
        <v>4</v>
      </c>
      <c r="E984" s="3" t="s">
        <v>4</v>
      </c>
      <c r="F984" t="s">
        <v>668</v>
      </c>
      <c r="G984" s="5" t="str">
        <f t="shared" si="15"/>
        <v>View Response</v>
      </c>
      <c r="H984" t="s">
        <v>3020</v>
      </c>
      <c r="I984" t="s">
        <v>3023</v>
      </c>
      <c r="J984" t="s">
        <v>3021</v>
      </c>
      <c r="L984" t="s">
        <v>2937</v>
      </c>
    </row>
    <row r="985" spans="1:13" x14ac:dyDescent="0.35">
      <c r="A985">
        <v>1191072</v>
      </c>
      <c r="B985" t="s">
        <v>2301</v>
      </c>
      <c r="C985" t="s">
        <v>669</v>
      </c>
      <c r="D985" t="s">
        <v>4</v>
      </c>
      <c r="E985" s="3" t="s">
        <v>4</v>
      </c>
      <c r="F985" t="s">
        <v>670</v>
      </c>
      <c r="G985" s="5" t="str">
        <f t="shared" si="15"/>
        <v>View Response</v>
      </c>
      <c r="H985" t="s">
        <v>3020</v>
      </c>
      <c r="I985" t="s">
        <v>3024</v>
      </c>
      <c r="J985" t="s">
        <v>3021</v>
      </c>
      <c r="M985" t="s">
        <v>2928</v>
      </c>
    </row>
    <row r="986" spans="1:13" x14ac:dyDescent="0.35">
      <c r="A986">
        <v>1191072</v>
      </c>
      <c r="B986" t="s">
        <v>2301</v>
      </c>
      <c r="C986" t="s">
        <v>669</v>
      </c>
      <c r="D986" t="s">
        <v>4</v>
      </c>
      <c r="E986" s="3" t="s">
        <v>4</v>
      </c>
      <c r="F986" t="s">
        <v>670</v>
      </c>
      <c r="G986" s="5" t="str">
        <f t="shared" si="15"/>
        <v>View Response</v>
      </c>
      <c r="H986" t="s">
        <v>3020</v>
      </c>
      <c r="I986" t="s">
        <v>3024</v>
      </c>
      <c r="J986" t="s">
        <v>3021</v>
      </c>
      <c r="M986" t="s">
        <v>2929</v>
      </c>
    </row>
    <row r="987" spans="1:13" x14ac:dyDescent="0.35">
      <c r="A987">
        <v>1191077</v>
      </c>
      <c r="B987" t="s">
        <v>2302</v>
      </c>
      <c r="C987" t="s">
        <v>4</v>
      </c>
      <c r="D987" t="s">
        <v>4</v>
      </c>
      <c r="E987" s="3" t="s">
        <v>4</v>
      </c>
      <c r="F987" t="s">
        <v>671</v>
      </c>
      <c r="G987" s="5" t="str">
        <f t="shared" si="15"/>
        <v>View Response</v>
      </c>
      <c r="H987" t="s">
        <v>3019</v>
      </c>
      <c r="I987" t="s">
        <v>3024</v>
      </c>
      <c r="J987" t="s">
        <v>3029</v>
      </c>
      <c r="K987" t="s">
        <v>2940</v>
      </c>
    </row>
    <row r="988" spans="1:13" x14ac:dyDescent="0.35">
      <c r="A988">
        <v>1191077</v>
      </c>
      <c r="B988" t="s">
        <v>2302</v>
      </c>
      <c r="C988" t="s">
        <v>4</v>
      </c>
      <c r="D988" t="s">
        <v>4</v>
      </c>
      <c r="E988" s="3" t="s">
        <v>4</v>
      </c>
      <c r="F988" t="s">
        <v>671</v>
      </c>
      <c r="G988" s="5" t="str">
        <f t="shared" si="15"/>
        <v>View Response</v>
      </c>
      <c r="H988" t="s">
        <v>3019</v>
      </c>
      <c r="I988" t="s">
        <v>3024</v>
      </c>
      <c r="J988" t="s">
        <v>3029</v>
      </c>
      <c r="K988" t="s">
        <v>2941</v>
      </c>
    </row>
    <row r="989" spans="1:13" x14ac:dyDescent="0.35">
      <c r="A989">
        <v>1191077</v>
      </c>
      <c r="B989" t="s">
        <v>2302</v>
      </c>
      <c r="C989" t="s">
        <v>4</v>
      </c>
      <c r="D989" t="s">
        <v>4</v>
      </c>
      <c r="E989" s="3" t="s">
        <v>4</v>
      </c>
      <c r="F989" t="s">
        <v>671</v>
      </c>
      <c r="G989" s="5" t="str">
        <f t="shared" si="15"/>
        <v>View Response</v>
      </c>
      <c r="H989" t="s">
        <v>3019</v>
      </c>
      <c r="I989" t="s">
        <v>3024</v>
      </c>
      <c r="J989" t="s">
        <v>3029</v>
      </c>
      <c r="L989" t="s">
        <v>2988</v>
      </c>
    </row>
    <row r="990" spans="1:13" x14ac:dyDescent="0.35">
      <c r="A990">
        <v>1191077</v>
      </c>
      <c r="B990" t="s">
        <v>2302</v>
      </c>
      <c r="C990" t="s">
        <v>4</v>
      </c>
      <c r="D990" t="s">
        <v>4</v>
      </c>
      <c r="E990" s="3" t="s">
        <v>4</v>
      </c>
      <c r="F990" t="s">
        <v>671</v>
      </c>
      <c r="G990" s="5" t="str">
        <f t="shared" si="15"/>
        <v>View Response</v>
      </c>
      <c r="H990" t="s">
        <v>3019</v>
      </c>
      <c r="I990" t="s">
        <v>3024</v>
      </c>
      <c r="J990" t="s">
        <v>3029</v>
      </c>
      <c r="L990" t="s">
        <v>2954</v>
      </c>
    </row>
    <row r="991" spans="1:13" x14ac:dyDescent="0.35">
      <c r="A991">
        <v>1191077</v>
      </c>
      <c r="B991" t="s">
        <v>2302</v>
      </c>
      <c r="C991" t="s">
        <v>4</v>
      </c>
      <c r="D991" t="s">
        <v>4</v>
      </c>
      <c r="E991" s="3" t="s">
        <v>4</v>
      </c>
      <c r="F991" t="s">
        <v>671</v>
      </c>
      <c r="G991" s="5" t="str">
        <f t="shared" si="15"/>
        <v>View Response</v>
      </c>
      <c r="H991" t="s">
        <v>3019</v>
      </c>
      <c r="I991" t="s">
        <v>3024</v>
      </c>
      <c r="J991" t="s">
        <v>3029</v>
      </c>
      <c r="L991" t="s">
        <v>2925</v>
      </c>
    </row>
    <row r="992" spans="1:13" x14ac:dyDescent="0.35">
      <c r="A992">
        <v>1191077</v>
      </c>
      <c r="B992" t="s">
        <v>2302</v>
      </c>
      <c r="C992" t="s">
        <v>4</v>
      </c>
      <c r="D992" t="s">
        <v>4</v>
      </c>
      <c r="E992" s="3" t="s">
        <v>4</v>
      </c>
      <c r="F992" t="s">
        <v>671</v>
      </c>
      <c r="G992" s="5" t="str">
        <f t="shared" si="15"/>
        <v>View Response</v>
      </c>
      <c r="H992" t="s">
        <v>3019</v>
      </c>
      <c r="I992" t="s">
        <v>3024</v>
      </c>
      <c r="J992" t="s">
        <v>3029</v>
      </c>
      <c r="L992" t="s">
        <v>2937</v>
      </c>
    </row>
    <row r="993" spans="1:14" x14ac:dyDescent="0.35">
      <c r="A993">
        <v>1191077</v>
      </c>
      <c r="B993" t="s">
        <v>2302</v>
      </c>
      <c r="C993" t="s">
        <v>4</v>
      </c>
      <c r="D993" t="s">
        <v>4</v>
      </c>
      <c r="E993" s="3" t="s">
        <v>4</v>
      </c>
      <c r="F993" t="s">
        <v>671</v>
      </c>
      <c r="G993" s="5" t="str">
        <f t="shared" si="15"/>
        <v>View Response</v>
      </c>
      <c r="H993" t="s">
        <v>3019</v>
      </c>
      <c r="I993" t="s">
        <v>3024</v>
      </c>
      <c r="J993" t="s">
        <v>3029</v>
      </c>
      <c r="M993" t="s">
        <v>2917</v>
      </c>
    </row>
    <row r="994" spans="1:14" x14ac:dyDescent="0.35">
      <c r="A994">
        <v>1191079</v>
      </c>
      <c r="B994" t="s">
        <v>2300</v>
      </c>
      <c r="D994" t="s">
        <v>4</v>
      </c>
      <c r="E994" s="3" t="s">
        <v>4</v>
      </c>
      <c r="F994" t="s">
        <v>672</v>
      </c>
      <c r="G994" s="5" t="str">
        <f t="shared" si="15"/>
        <v>View Response</v>
      </c>
      <c r="H994" t="s">
        <v>3020</v>
      </c>
      <c r="I994" t="s">
        <v>3024</v>
      </c>
      <c r="J994" t="s">
        <v>3021</v>
      </c>
      <c r="N994" t="s">
        <v>338</v>
      </c>
    </row>
    <row r="995" spans="1:14" x14ac:dyDescent="0.35">
      <c r="A995">
        <v>1191079</v>
      </c>
      <c r="B995" t="s">
        <v>2300</v>
      </c>
      <c r="D995" t="s">
        <v>4</v>
      </c>
      <c r="E995" s="3" t="s">
        <v>4</v>
      </c>
      <c r="F995" t="s">
        <v>672</v>
      </c>
      <c r="G995" s="5" t="str">
        <f t="shared" si="15"/>
        <v>View Response</v>
      </c>
      <c r="H995" t="s">
        <v>3020</v>
      </c>
      <c r="I995" t="s">
        <v>3024</v>
      </c>
      <c r="J995" t="s">
        <v>3021</v>
      </c>
      <c r="M995" t="s">
        <v>2922</v>
      </c>
    </row>
    <row r="996" spans="1:14" x14ac:dyDescent="0.35">
      <c r="A996">
        <v>1191084</v>
      </c>
      <c r="B996" t="s">
        <v>2303</v>
      </c>
      <c r="C996" t="s">
        <v>673</v>
      </c>
      <c r="D996" t="s">
        <v>4</v>
      </c>
      <c r="E996" s="3" t="s">
        <v>4</v>
      </c>
      <c r="F996" t="s">
        <v>674</v>
      </c>
      <c r="G996" s="5" t="str">
        <f t="shared" si="15"/>
        <v>View Response</v>
      </c>
      <c r="H996" t="s">
        <v>3020</v>
      </c>
      <c r="I996" t="s">
        <v>3023</v>
      </c>
      <c r="J996" t="s">
        <v>3021</v>
      </c>
      <c r="N996" t="s">
        <v>338</v>
      </c>
    </row>
    <row r="997" spans="1:14" x14ac:dyDescent="0.35">
      <c r="A997">
        <v>1191084</v>
      </c>
      <c r="B997" t="s">
        <v>2303</v>
      </c>
      <c r="C997" t="s">
        <v>673</v>
      </c>
      <c r="D997" t="s">
        <v>4</v>
      </c>
      <c r="E997" s="3" t="s">
        <v>4</v>
      </c>
      <c r="F997" t="s">
        <v>674</v>
      </c>
      <c r="G997" s="5" t="str">
        <f t="shared" si="15"/>
        <v>View Response</v>
      </c>
      <c r="H997" t="s">
        <v>3020</v>
      </c>
      <c r="I997" t="s">
        <v>3023</v>
      </c>
      <c r="J997" t="s">
        <v>3021</v>
      </c>
      <c r="L997" t="s">
        <v>2960</v>
      </c>
    </row>
    <row r="998" spans="1:14" x14ac:dyDescent="0.35">
      <c r="A998">
        <v>1191084</v>
      </c>
      <c r="B998" t="s">
        <v>2303</v>
      </c>
      <c r="C998" t="s">
        <v>673</v>
      </c>
      <c r="D998" t="s">
        <v>4</v>
      </c>
      <c r="E998" s="3" t="s">
        <v>4</v>
      </c>
      <c r="F998" t="s">
        <v>674</v>
      </c>
      <c r="G998" s="5" t="str">
        <f t="shared" si="15"/>
        <v>View Response</v>
      </c>
      <c r="H998" t="s">
        <v>3020</v>
      </c>
      <c r="I998" t="s">
        <v>3023</v>
      </c>
      <c r="J998" t="s">
        <v>3021</v>
      </c>
      <c r="L998" t="s">
        <v>2954</v>
      </c>
    </row>
    <row r="999" spans="1:14" x14ac:dyDescent="0.35">
      <c r="A999">
        <v>1191084</v>
      </c>
      <c r="B999" t="s">
        <v>2303</v>
      </c>
      <c r="C999" t="s">
        <v>673</v>
      </c>
      <c r="D999" t="s">
        <v>4</v>
      </c>
      <c r="E999" s="3" t="s">
        <v>4</v>
      </c>
      <c r="F999" t="s">
        <v>674</v>
      </c>
      <c r="G999" s="5" t="str">
        <f t="shared" si="15"/>
        <v>View Response</v>
      </c>
      <c r="H999" t="s">
        <v>3020</v>
      </c>
      <c r="I999" t="s">
        <v>3023</v>
      </c>
      <c r="J999" t="s">
        <v>3021</v>
      </c>
      <c r="L999" t="s">
        <v>2925</v>
      </c>
    </row>
    <row r="1000" spans="1:14" x14ac:dyDescent="0.35">
      <c r="A1000">
        <v>1191084</v>
      </c>
      <c r="B1000" t="s">
        <v>2303</v>
      </c>
      <c r="C1000" t="s">
        <v>673</v>
      </c>
      <c r="D1000" t="s">
        <v>4</v>
      </c>
      <c r="E1000" s="3" t="s">
        <v>4</v>
      </c>
      <c r="F1000" t="s">
        <v>674</v>
      </c>
      <c r="G1000" s="5" t="str">
        <f t="shared" si="15"/>
        <v>View Response</v>
      </c>
      <c r="H1000" t="s">
        <v>3020</v>
      </c>
      <c r="I1000" t="s">
        <v>3023</v>
      </c>
      <c r="J1000" t="s">
        <v>3021</v>
      </c>
      <c r="L1000" t="s">
        <v>2958</v>
      </c>
    </row>
    <row r="1001" spans="1:14" x14ac:dyDescent="0.35">
      <c r="A1001">
        <v>1191084</v>
      </c>
      <c r="B1001" t="s">
        <v>2303</v>
      </c>
      <c r="C1001" t="s">
        <v>673</v>
      </c>
      <c r="D1001" t="s">
        <v>4</v>
      </c>
      <c r="E1001" s="3" t="s">
        <v>4</v>
      </c>
      <c r="F1001" t="s">
        <v>674</v>
      </c>
      <c r="G1001" s="5" t="str">
        <f t="shared" si="15"/>
        <v>View Response</v>
      </c>
      <c r="H1001" t="s">
        <v>3020</v>
      </c>
      <c r="I1001" t="s">
        <v>3023</v>
      </c>
      <c r="J1001" t="s">
        <v>3021</v>
      </c>
      <c r="L1001" t="s">
        <v>2973</v>
      </c>
    </row>
    <row r="1002" spans="1:14" x14ac:dyDescent="0.35">
      <c r="A1002">
        <v>1191084</v>
      </c>
      <c r="B1002" t="s">
        <v>2303</v>
      </c>
      <c r="C1002" t="s">
        <v>673</v>
      </c>
      <c r="D1002" t="s">
        <v>4</v>
      </c>
      <c r="E1002" s="3" t="s">
        <v>4</v>
      </c>
      <c r="F1002" t="s">
        <v>674</v>
      </c>
      <c r="G1002" s="5" t="str">
        <f t="shared" si="15"/>
        <v>View Response</v>
      </c>
      <c r="H1002" t="s">
        <v>3020</v>
      </c>
      <c r="I1002" t="s">
        <v>3023</v>
      </c>
      <c r="J1002" t="s">
        <v>3021</v>
      </c>
      <c r="L1002" t="s">
        <v>2986</v>
      </c>
    </row>
    <row r="1003" spans="1:14" x14ac:dyDescent="0.35">
      <c r="A1003">
        <v>1191084</v>
      </c>
      <c r="B1003" t="s">
        <v>2303</v>
      </c>
      <c r="C1003" t="s">
        <v>673</v>
      </c>
      <c r="D1003" t="s">
        <v>4</v>
      </c>
      <c r="E1003" s="3" t="s">
        <v>4</v>
      </c>
      <c r="F1003" t="s">
        <v>674</v>
      </c>
      <c r="G1003" s="5" t="str">
        <f t="shared" si="15"/>
        <v>View Response</v>
      </c>
      <c r="H1003" t="s">
        <v>3020</v>
      </c>
      <c r="I1003" t="s">
        <v>3023</v>
      </c>
      <c r="J1003" t="s">
        <v>3021</v>
      </c>
      <c r="L1003" t="s">
        <v>2974</v>
      </c>
    </row>
    <row r="1004" spans="1:14" x14ac:dyDescent="0.35">
      <c r="A1004">
        <v>1191084</v>
      </c>
      <c r="B1004" t="s">
        <v>2303</v>
      </c>
      <c r="C1004" t="s">
        <v>673</v>
      </c>
      <c r="D1004" t="s">
        <v>4</v>
      </c>
      <c r="E1004" s="3" t="s">
        <v>4</v>
      </c>
      <c r="F1004" t="s">
        <v>674</v>
      </c>
      <c r="G1004" s="5" t="str">
        <f t="shared" si="15"/>
        <v>View Response</v>
      </c>
      <c r="H1004" t="s">
        <v>3020</v>
      </c>
      <c r="I1004" t="s">
        <v>3023</v>
      </c>
      <c r="J1004" t="s">
        <v>3021</v>
      </c>
      <c r="L1004" t="s">
        <v>2937</v>
      </c>
    </row>
    <row r="1005" spans="1:14" x14ac:dyDescent="0.35">
      <c r="A1005">
        <v>1191086</v>
      </c>
      <c r="B1005" t="s">
        <v>2300</v>
      </c>
      <c r="D1005" t="s">
        <v>4</v>
      </c>
      <c r="E1005" s="3" t="s">
        <v>4</v>
      </c>
      <c r="F1005" t="s">
        <v>675</v>
      </c>
      <c r="G1005" s="5" t="str">
        <f t="shared" si="15"/>
        <v>View Response</v>
      </c>
      <c r="H1005" t="s">
        <v>3020</v>
      </c>
      <c r="I1005" t="s">
        <v>3029</v>
      </c>
      <c r="J1005" t="s">
        <v>3021</v>
      </c>
      <c r="M1005" t="s">
        <v>2922</v>
      </c>
    </row>
    <row r="1006" spans="1:14" x14ac:dyDescent="0.35">
      <c r="A1006">
        <v>1191090</v>
      </c>
      <c r="B1006" t="s">
        <v>2304</v>
      </c>
      <c r="C1006" t="s">
        <v>4</v>
      </c>
      <c r="D1006" t="s">
        <v>4</v>
      </c>
      <c r="E1006" s="3" t="s">
        <v>127</v>
      </c>
      <c r="F1006" t="s">
        <v>676</v>
      </c>
      <c r="G1006" s="5" t="str">
        <f t="shared" si="15"/>
        <v>View Response</v>
      </c>
      <c r="H1006" t="s">
        <v>3029</v>
      </c>
      <c r="I1006" t="s">
        <v>3023</v>
      </c>
      <c r="J1006" t="s">
        <v>3029</v>
      </c>
      <c r="N1006" t="s">
        <v>232</v>
      </c>
    </row>
    <row r="1007" spans="1:14" x14ac:dyDescent="0.35">
      <c r="A1007">
        <v>1191090</v>
      </c>
      <c r="B1007" t="s">
        <v>2304</v>
      </c>
      <c r="C1007" t="s">
        <v>4</v>
      </c>
      <c r="D1007" t="s">
        <v>4</v>
      </c>
      <c r="E1007" s="3" t="s">
        <v>127</v>
      </c>
      <c r="F1007" t="s">
        <v>676</v>
      </c>
      <c r="G1007" s="5" t="str">
        <f t="shared" si="15"/>
        <v>View Response</v>
      </c>
      <c r="H1007" t="s">
        <v>3029</v>
      </c>
      <c r="I1007" t="s">
        <v>3023</v>
      </c>
      <c r="J1007" t="s">
        <v>3029</v>
      </c>
      <c r="M1007" t="s">
        <v>2931</v>
      </c>
    </row>
    <row r="1008" spans="1:14" x14ac:dyDescent="0.35">
      <c r="A1008">
        <v>1191090</v>
      </c>
      <c r="B1008" t="s">
        <v>2304</v>
      </c>
      <c r="C1008" t="s">
        <v>4</v>
      </c>
      <c r="D1008" t="s">
        <v>4</v>
      </c>
      <c r="E1008" s="3" t="s">
        <v>127</v>
      </c>
      <c r="F1008" t="s">
        <v>676</v>
      </c>
      <c r="G1008" s="5" t="str">
        <f t="shared" si="15"/>
        <v>View Response</v>
      </c>
      <c r="H1008" t="s">
        <v>3029</v>
      </c>
      <c r="I1008" t="s">
        <v>3023</v>
      </c>
      <c r="J1008" t="s">
        <v>3029</v>
      </c>
      <c r="M1008" t="s">
        <v>2932</v>
      </c>
    </row>
    <row r="1009" spans="1:14" x14ac:dyDescent="0.35">
      <c r="A1009">
        <v>1191095</v>
      </c>
      <c r="B1009" t="s">
        <v>2305</v>
      </c>
      <c r="C1009" t="s">
        <v>4</v>
      </c>
      <c r="D1009" t="s">
        <v>4</v>
      </c>
      <c r="E1009" s="3" t="s">
        <v>4</v>
      </c>
      <c r="F1009" t="s">
        <v>677</v>
      </c>
      <c r="G1009" s="5" t="str">
        <f t="shared" si="15"/>
        <v>View Response</v>
      </c>
      <c r="H1009" t="s">
        <v>3020</v>
      </c>
      <c r="I1009" t="s">
        <v>3029</v>
      </c>
      <c r="J1009" t="s">
        <v>3021</v>
      </c>
      <c r="N1009" t="s">
        <v>232</v>
      </c>
    </row>
    <row r="1010" spans="1:14" x14ac:dyDescent="0.35">
      <c r="A1010">
        <v>1191095</v>
      </c>
      <c r="B1010" t="s">
        <v>2305</v>
      </c>
      <c r="C1010" t="s">
        <v>4</v>
      </c>
      <c r="D1010" t="s">
        <v>4</v>
      </c>
      <c r="E1010" s="3" t="s">
        <v>4</v>
      </c>
      <c r="F1010" t="s">
        <v>677</v>
      </c>
      <c r="G1010" s="5" t="str">
        <f t="shared" si="15"/>
        <v>View Response</v>
      </c>
      <c r="H1010" t="s">
        <v>3020</v>
      </c>
      <c r="I1010" t="s">
        <v>3029</v>
      </c>
      <c r="J1010" t="s">
        <v>3021</v>
      </c>
      <c r="M1010" t="s">
        <v>2913</v>
      </c>
    </row>
    <row r="1011" spans="1:14" x14ac:dyDescent="0.35">
      <c r="A1011">
        <v>1191095</v>
      </c>
      <c r="B1011" t="s">
        <v>2305</v>
      </c>
      <c r="C1011" t="s">
        <v>4</v>
      </c>
      <c r="D1011" t="s">
        <v>4</v>
      </c>
      <c r="E1011" s="3" t="s">
        <v>4</v>
      </c>
      <c r="F1011" t="s">
        <v>677</v>
      </c>
      <c r="G1011" s="5" t="str">
        <f t="shared" si="15"/>
        <v>View Response</v>
      </c>
      <c r="H1011" t="s">
        <v>3020</v>
      </c>
      <c r="I1011" t="s">
        <v>3029</v>
      </c>
      <c r="J1011" t="s">
        <v>3021</v>
      </c>
      <c r="M1011" t="s">
        <v>2914</v>
      </c>
    </row>
    <row r="1012" spans="1:14" x14ac:dyDescent="0.35">
      <c r="A1012">
        <v>1191105</v>
      </c>
      <c r="B1012" t="s">
        <v>2300</v>
      </c>
      <c r="D1012" t="s">
        <v>4</v>
      </c>
      <c r="E1012" s="3" t="s">
        <v>4</v>
      </c>
      <c r="F1012" t="s">
        <v>678</v>
      </c>
      <c r="G1012" s="5" t="str">
        <f t="shared" si="15"/>
        <v>View Response</v>
      </c>
      <c r="H1012" t="s">
        <v>3020</v>
      </c>
      <c r="I1012" t="s">
        <v>3029</v>
      </c>
      <c r="J1012" t="s">
        <v>3021</v>
      </c>
      <c r="M1012" t="s">
        <v>2922</v>
      </c>
    </row>
    <row r="1013" spans="1:14" x14ac:dyDescent="0.35">
      <c r="A1013">
        <v>1191108</v>
      </c>
      <c r="B1013" t="s">
        <v>2306</v>
      </c>
      <c r="C1013" t="s">
        <v>679</v>
      </c>
      <c r="D1013" t="s">
        <v>680</v>
      </c>
      <c r="E1013" s="3" t="s">
        <v>127</v>
      </c>
      <c r="F1013" t="s">
        <v>681</v>
      </c>
      <c r="G1013" s="5" t="str">
        <f t="shared" si="15"/>
        <v>View Response</v>
      </c>
      <c r="H1013" t="s">
        <v>3020</v>
      </c>
      <c r="I1013" t="s">
        <v>3029</v>
      </c>
      <c r="J1013" t="s">
        <v>3029</v>
      </c>
      <c r="N1013" t="s">
        <v>338</v>
      </c>
    </row>
    <row r="1014" spans="1:14" x14ac:dyDescent="0.35">
      <c r="A1014">
        <v>1191108</v>
      </c>
      <c r="B1014" t="s">
        <v>2306</v>
      </c>
      <c r="C1014" t="s">
        <v>679</v>
      </c>
      <c r="D1014" t="s">
        <v>680</v>
      </c>
      <c r="E1014" s="3" t="s">
        <v>127</v>
      </c>
      <c r="F1014" t="s">
        <v>681</v>
      </c>
      <c r="G1014" s="5" t="str">
        <f t="shared" si="15"/>
        <v>View Response</v>
      </c>
      <c r="H1014" t="s">
        <v>3020</v>
      </c>
      <c r="I1014" t="s">
        <v>3029</v>
      </c>
      <c r="J1014" t="s">
        <v>3029</v>
      </c>
      <c r="L1014" t="s">
        <v>2925</v>
      </c>
    </row>
    <row r="1015" spans="1:14" x14ac:dyDescent="0.35">
      <c r="A1015">
        <v>1191108</v>
      </c>
      <c r="B1015" t="s">
        <v>2306</v>
      </c>
      <c r="C1015" t="s">
        <v>679</v>
      </c>
      <c r="D1015" t="s">
        <v>680</v>
      </c>
      <c r="E1015" s="3" t="s">
        <v>127</v>
      </c>
      <c r="F1015" t="s">
        <v>681</v>
      </c>
      <c r="G1015" s="5" t="str">
        <f t="shared" si="15"/>
        <v>View Response</v>
      </c>
      <c r="H1015" t="s">
        <v>3020</v>
      </c>
      <c r="I1015" t="s">
        <v>3029</v>
      </c>
      <c r="J1015" t="s">
        <v>3029</v>
      </c>
      <c r="L1015" t="s">
        <v>2937</v>
      </c>
    </row>
    <row r="1016" spans="1:14" x14ac:dyDescent="0.35">
      <c r="A1016">
        <v>1191108</v>
      </c>
      <c r="B1016" t="s">
        <v>2306</v>
      </c>
      <c r="C1016" t="s">
        <v>679</v>
      </c>
      <c r="D1016" t="s">
        <v>680</v>
      </c>
      <c r="E1016" s="3" t="s">
        <v>127</v>
      </c>
      <c r="F1016" t="s">
        <v>681</v>
      </c>
      <c r="G1016" s="5" t="str">
        <f t="shared" si="15"/>
        <v>View Response</v>
      </c>
      <c r="H1016" t="s">
        <v>3020</v>
      </c>
      <c r="I1016" t="s">
        <v>3029</v>
      </c>
      <c r="J1016" t="s">
        <v>3029</v>
      </c>
      <c r="M1016" t="s">
        <v>2953</v>
      </c>
    </row>
    <row r="1017" spans="1:14" x14ac:dyDescent="0.35">
      <c r="A1017">
        <v>1191109</v>
      </c>
      <c r="B1017" t="s">
        <v>2307</v>
      </c>
      <c r="C1017" t="s">
        <v>4</v>
      </c>
      <c r="D1017" t="s">
        <v>4</v>
      </c>
      <c r="E1017" s="3" t="s">
        <v>4</v>
      </c>
      <c r="F1017" t="s">
        <v>682</v>
      </c>
      <c r="G1017" s="5" t="str">
        <f t="shared" si="15"/>
        <v>View Response</v>
      </c>
      <c r="H1017" t="s">
        <v>3020</v>
      </c>
      <c r="I1017" t="s">
        <v>3023</v>
      </c>
      <c r="J1017" t="s">
        <v>3029</v>
      </c>
      <c r="M1017" t="s">
        <v>2923</v>
      </c>
    </row>
    <row r="1018" spans="1:14" x14ac:dyDescent="0.35">
      <c r="A1018">
        <v>1191109</v>
      </c>
      <c r="B1018" t="s">
        <v>2307</v>
      </c>
      <c r="C1018" t="s">
        <v>4</v>
      </c>
      <c r="D1018" t="s">
        <v>4</v>
      </c>
      <c r="E1018" s="3" t="s">
        <v>4</v>
      </c>
      <c r="F1018" t="s">
        <v>682</v>
      </c>
      <c r="G1018" s="5" t="str">
        <f t="shared" si="15"/>
        <v>View Response</v>
      </c>
      <c r="H1018" t="s">
        <v>3020</v>
      </c>
      <c r="I1018" t="s">
        <v>3023</v>
      </c>
      <c r="J1018" t="s">
        <v>3029</v>
      </c>
      <c r="M1018" t="s">
        <v>2924</v>
      </c>
    </row>
    <row r="1019" spans="1:14" x14ac:dyDescent="0.35">
      <c r="A1019">
        <v>1191115</v>
      </c>
      <c r="B1019" t="s">
        <v>2305</v>
      </c>
      <c r="C1019" t="s">
        <v>4</v>
      </c>
      <c r="D1019" t="s">
        <v>4</v>
      </c>
      <c r="E1019" s="3" t="s">
        <v>4</v>
      </c>
      <c r="F1019" t="s">
        <v>683</v>
      </c>
      <c r="G1019" s="5" t="str">
        <f t="shared" si="15"/>
        <v>View Response</v>
      </c>
      <c r="H1019" t="s">
        <v>3020</v>
      </c>
      <c r="I1019" t="s">
        <v>3029</v>
      </c>
      <c r="J1019" t="s">
        <v>3029</v>
      </c>
      <c r="M1019" t="s">
        <v>2956</v>
      </c>
    </row>
    <row r="1020" spans="1:14" x14ac:dyDescent="0.35">
      <c r="A1020">
        <v>1191115</v>
      </c>
      <c r="B1020" t="s">
        <v>2305</v>
      </c>
      <c r="C1020" t="s">
        <v>4</v>
      </c>
      <c r="D1020" t="s">
        <v>4</v>
      </c>
      <c r="E1020" s="3" t="s">
        <v>4</v>
      </c>
      <c r="F1020" t="s">
        <v>683</v>
      </c>
      <c r="G1020" s="5" t="str">
        <f t="shared" si="15"/>
        <v>View Response</v>
      </c>
      <c r="H1020" t="s">
        <v>3020</v>
      </c>
      <c r="I1020" t="s">
        <v>3029</v>
      </c>
      <c r="J1020" t="s">
        <v>3029</v>
      </c>
      <c r="M1020" t="s">
        <v>2964</v>
      </c>
    </row>
    <row r="1021" spans="1:14" x14ac:dyDescent="0.35">
      <c r="A1021">
        <v>1191118</v>
      </c>
      <c r="B1021" t="s">
        <v>2300</v>
      </c>
      <c r="D1021" t="s">
        <v>4</v>
      </c>
      <c r="E1021" s="3" t="s">
        <v>4</v>
      </c>
      <c r="F1021" t="s">
        <v>684</v>
      </c>
      <c r="G1021" s="5" t="str">
        <f t="shared" si="15"/>
        <v>View Response</v>
      </c>
      <c r="H1021" t="s">
        <v>3020</v>
      </c>
      <c r="I1021" t="s">
        <v>3029</v>
      </c>
      <c r="J1021" t="s">
        <v>3021</v>
      </c>
      <c r="M1021" t="s">
        <v>2922</v>
      </c>
    </row>
    <row r="1022" spans="1:14" x14ac:dyDescent="0.35">
      <c r="A1022">
        <v>1191125</v>
      </c>
      <c r="B1022" t="s">
        <v>2305</v>
      </c>
      <c r="C1022" t="s">
        <v>4</v>
      </c>
      <c r="D1022" t="s">
        <v>4</v>
      </c>
      <c r="E1022" s="3" t="s">
        <v>4</v>
      </c>
      <c r="F1022" t="s">
        <v>685</v>
      </c>
      <c r="G1022" s="5" t="str">
        <f t="shared" si="15"/>
        <v>View Response</v>
      </c>
      <c r="H1022" t="s">
        <v>3020</v>
      </c>
      <c r="I1022" t="s">
        <v>3029</v>
      </c>
      <c r="J1022" t="s">
        <v>3029</v>
      </c>
      <c r="L1022" t="s">
        <v>2937</v>
      </c>
    </row>
    <row r="1023" spans="1:14" x14ac:dyDescent="0.35">
      <c r="A1023">
        <v>1191129</v>
      </c>
      <c r="B1023" t="s">
        <v>2224</v>
      </c>
      <c r="C1023" t="s">
        <v>545</v>
      </c>
      <c r="D1023" t="s">
        <v>4</v>
      </c>
      <c r="E1023" s="3" t="s">
        <v>127</v>
      </c>
      <c r="F1023" t="s">
        <v>686</v>
      </c>
      <c r="G1023" s="5" t="str">
        <f t="shared" si="15"/>
        <v>View Response</v>
      </c>
      <c r="H1023" t="s">
        <v>3020</v>
      </c>
      <c r="I1023" t="s">
        <v>3024</v>
      </c>
      <c r="J1023" t="s">
        <v>3022</v>
      </c>
      <c r="M1023" t="s">
        <v>2917</v>
      </c>
    </row>
    <row r="1024" spans="1:14" x14ac:dyDescent="0.35">
      <c r="A1024">
        <v>1191131</v>
      </c>
      <c r="B1024" t="s">
        <v>2305</v>
      </c>
      <c r="C1024" t="s">
        <v>4</v>
      </c>
      <c r="D1024" t="s">
        <v>4</v>
      </c>
      <c r="E1024" s="3" t="s">
        <v>4</v>
      </c>
      <c r="F1024" t="s">
        <v>687</v>
      </c>
      <c r="G1024" s="5" t="str">
        <f t="shared" si="15"/>
        <v>View Response</v>
      </c>
      <c r="H1024" t="s">
        <v>3020</v>
      </c>
      <c r="I1024" t="s">
        <v>3029</v>
      </c>
      <c r="J1024" t="s">
        <v>3029</v>
      </c>
      <c r="L1024" t="s">
        <v>2960</v>
      </c>
    </row>
    <row r="1025" spans="1:14" x14ac:dyDescent="0.35">
      <c r="A1025">
        <v>1191134</v>
      </c>
      <c r="B1025" t="s">
        <v>2305</v>
      </c>
      <c r="C1025" t="s">
        <v>4</v>
      </c>
      <c r="D1025" t="s">
        <v>4</v>
      </c>
      <c r="E1025" s="3" t="s">
        <v>4</v>
      </c>
      <c r="F1025" t="s">
        <v>688</v>
      </c>
      <c r="G1025" s="5" t="str">
        <f t="shared" si="15"/>
        <v>View Response</v>
      </c>
      <c r="H1025" t="s">
        <v>3020</v>
      </c>
      <c r="I1025" t="s">
        <v>3029</v>
      </c>
      <c r="J1025" t="s">
        <v>3029</v>
      </c>
      <c r="L1025" t="s">
        <v>2930</v>
      </c>
    </row>
    <row r="1026" spans="1:14" x14ac:dyDescent="0.35">
      <c r="A1026">
        <v>1191134</v>
      </c>
      <c r="B1026" t="s">
        <v>2305</v>
      </c>
      <c r="C1026" t="s">
        <v>4</v>
      </c>
      <c r="D1026" t="s">
        <v>4</v>
      </c>
      <c r="E1026" s="3" t="s">
        <v>4</v>
      </c>
      <c r="F1026" t="s">
        <v>688</v>
      </c>
      <c r="G1026" s="5" t="str">
        <f t="shared" si="15"/>
        <v>View Response</v>
      </c>
      <c r="H1026" t="s">
        <v>3020</v>
      </c>
      <c r="I1026" t="s">
        <v>3029</v>
      </c>
      <c r="J1026" t="s">
        <v>3029</v>
      </c>
      <c r="L1026" t="s">
        <v>2925</v>
      </c>
    </row>
    <row r="1027" spans="1:14" x14ac:dyDescent="0.35">
      <c r="A1027">
        <v>1191134</v>
      </c>
      <c r="B1027" t="s">
        <v>2305</v>
      </c>
      <c r="C1027" t="s">
        <v>4</v>
      </c>
      <c r="D1027" t="s">
        <v>4</v>
      </c>
      <c r="E1027" s="3" t="s">
        <v>4</v>
      </c>
      <c r="F1027" t="s">
        <v>688</v>
      </c>
      <c r="G1027" s="5" t="str">
        <f t="shared" ref="G1027:G1090" si="16">HYPERLINK(F1027,"View Response")</f>
        <v>View Response</v>
      </c>
      <c r="H1027" t="s">
        <v>3020</v>
      </c>
      <c r="I1027" t="s">
        <v>3029</v>
      </c>
      <c r="J1027" t="s">
        <v>3029</v>
      </c>
      <c r="M1027" t="s">
        <v>2917</v>
      </c>
    </row>
    <row r="1028" spans="1:14" x14ac:dyDescent="0.35">
      <c r="A1028">
        <v>1191138</v>
      </c>
      <c r="B1028" t="s">
        <v>2305</v>
      </c>
      <c r="C1028" t="s">
        <v>4</v>
      </c>
      <c r="D1028" t="s">
        <v>4</v>
      </c>
      <c r="E1028" s="3" t="s">
        <v>4</v>
      </c>
      <c r="F1028" t="s">
        <v>689</v>
      </c>
      <c r="G1028" s="5" t="str">
        <f t="shared" si="16"/>
        <v>View Response</v>
      </c>
      <c r="H1028" t="s">
        <v>3020</v>
      </c>
      <c r="I1028" t="s">
        <v>3029</v>
      </c>
      <c r="J1028" t="s">
        <v>3029</v>
      </c>
      <c r="L1028" t="s">
        <v>2942</v>
      </c>
    </row>
    <row r="1029" spans="1:14" x14ac:dyDescent="0.35">
      <c r="A1029">
        <v>1191145</v>
      </c>
      <c r="B1029" t="s">
        <v>2218</v>
      </c>
      <c r="C1029" t="s">
        <v>4</v>
      </c>
      <c r="D1029" t="s">
        <v>4</v>
      </c>
      <c r="E1029" s="3" t="s">
        <v>4</v>
      </c>
      <c r="F1029" t="s">
        <v>690</v>
      </c>
      <c r="G1029" s="5" t="str">
        <f t="shared" si="16"/>
        <v>View Response</v>
      </c>
      <c r="H1029" t="s">
        <v>3020</v>
      </c>
      <c r="I1029" t="s">
        <v>3029</v>
      </c>
      <c r="J1029" t="s">
        <v>3029</v>
      </c>
      <c r="M1029" t="s">
        <v>2922</v>
      </c>
    </row>
    <row r="1030" spans="1:14" x14ac:dyDescent="0.35">
      <c r="A1030">
        <v>1191148</v>
      </c>
      <c r="B1030" t="s">
        <v>1900</v>
      </c>
      <c r="D1030" t="s">
        <v>4</v>
      </c>
      <c r="E1030" s="3" t="s">
        <v>4</v>
      </c>
      <c r="F1030" t="s">
        <v>691</v>
      </c>
      <c r="G1030" s="5" t="str">
        <f t="shared" si="16"/>
        <v>View Response</v>
      </c>
      <c r="H1030" t="s">
        <v>3020</v>
      </c>
      <c r="I1030" t="s">
        <v>3029</v>
      </c>
      <c r="J1030" t="s">
        <v>3029</v>
      </c>
      <c r="N1030" t="s">
        <v>338</v>
      </c>
    </row>
    <row r="1031" spans="1:14" x14ac:dyDescent="0.35">
      <c r="A1031">
        <v>1191148</v>
      </c>
      <c r="B1031" t="s">
        <v>1900</v>
      </c>
      <c r="D1031" t="s">
        <v>4</v>
      </c>
      <c r="E1031" s="3" t="s">
        <v>4</v>
      </c>
      <c r="F1031" t="s">
        <v>691</v>
      </c>
      <c r="G1031" s="5" t="str">
        <f t="shared" si="16"/>
        <v>View Response</v>
      </c>
      <c r="H1031" t="s">
        <v>3020</v>
      </c>
      <c r="I1031" t="s">
        <v>3029</v>
      </c>
      <c r="J1031" t="s">
        <v>3029</v>
      </c>
      <c r="M1031" t="s">
        <v>2917</v>
      </c>
    </row>
    <row r="1032" spans="1:14" x14ac:dyDescent="0.35">
      <c r="A1032">
        <v>1191155</v>
      </c>
      <c r="B1032" t="s">
        <v>2308</v>
      </c>
      <c r="C1032" t="s">
        <v>692</v>
      </c>
      <c r="D1032" t="s">
        <v>4</v>
      </c>
      <c r="E1032" s="3" t="s">
        <v>127</v>
      </c>
      <c r="F1032" t="s">
        <v>693</v>
      </c>
      <c r="G1032" s="5" t="str">
        <f t="shared" si="16"/>
        <v>View Response</v>
      </c>
      <c r="H1032" t="s">
        <v>3020</v>
      </c>
      <c r="I1032" t="s">
        <v>3023</v>
      </c>
      <c r="J1032" t="s">
        <v>3021</v>
      </c>
      <c r="L1032" t="s">
        <v>2961</v>
      </c>
    </row>
    <row r="1033" spans="1:14" x14ac:dyDescent="0.35">
      <c r="A1033">
        <v>1191155</v>
      </c>
      <c r="B1033" t="s">
        <v>2308</v>
      </c>
      <c r="C1033" t="s">
        <v>692</v>
      </c>
      <c r="D1033" t="s">
        <v>4</v>
      </c>
      <c r="E1033" s="3" t="s">
        <v>127</v>
      </c>
      <c r="F1033" t="s">
        <v>693</v>
      </c>
      <c r="G1033" s="5" t="str">
        <f t="shared" si="16"/>
        <v>View Response</v>
      </c>
      <c r="H1033" t="s">
        <v>3020</v>
      </c>
      <c r="I1033" t="s">
        <v>3023</v>
      </c>
      <c r="J1033" t="s">
        <v>3021</v>
      </c>
      <c r="L1033" t="s">
        <v>2942</v>
      </c>
    </row>
    <row r="1034" spans="1:14" x14ac:dyDescent="0.35">
      <c r="A1034">
        <v>1191155</v>
      </c>
      <c r="B1034" t="s">
        <v>2308</v>
      </c>
      <c r="C1034" t="s">
        <v>692</v>
      </c>
      <c r="D1034" t="s">
        <v>4</v>
      </c>
      <c r="E1034" s="3" t="s">
        <v>127</v>
      </c>
      <c r="F1034" t="s">
        <v>693</v>
      </c>
      <c r="G1034" s="5" t="str">
        <f t="shared" si="16"/>
        <v>View Response</v>
      </c>
      <c r="H1034" t="s">
        <v>3020</v>
      </c>
      <c r="I1034" t="s">
        <v>3023</v>
      </c>
      <c r="J1034" t="s">
        <v>3021</v>
      </c>
      <c r="L1034" t="s">
        <v>2925</v>
      </c>
    </row>
    <row r="1035" spans="1:14" x14ac:dyDescent="0.35">
      <c r="A1035">
        <v>1191155</v>
      </c>
      <c r="B1035" t="s">
        <v>2308</v>
      </c>
      <c r="C1035" t="s">
        <v>692</v>
      </c>
      <c r="D1035" t="s">
        <v>4</v>
      </c>
      <c r="E1035" s="3" t="s">
        <v>127</v>
      </c>
      <c r="F1035" t="s">
        <v>693</v>
      </c>
      <c r="G1035" s="5" t="str">
        <f t="shared" si="16"/>
        <v>View Response</v>
      </c>
      <c r="H1035" t="s">
        <v>3020</v>
      </c>
      <c r="I1035" t="s">
        <v>3023</v>
      </c>
      <c r="J1035" t="s">
        <v>3021</v>
      </c>
      <c r="L1035" t="s">
        <v>2937</v>
      </c>
    </row>
    <row r="1036" spans="1:14" x14ac:dyDescent="0.35">
      <c r="A1036">
        <v>1191155</v>
      </c>
      <c r="B1036" t="s">
        <v>2308</v>
      </c>
      <c r="C1036" t="s">
        <v>692</v>
      </c>
      <c r="D1036" t="s">
        <v>4</v>
      </c>
      <c r="E1036" s="3" t="s">
        <v>127</v>
      </c>
      <c r="F1036" t="s">
        <v>693</v>
      </c>
      <c r="G1036" s="5" t="str">
        <f t="shared" si="16"/>
        <v>View Response</v>
      </c>
      <c r="H1036" t="s">
        <v>3020</v>
      </c>
      <c r="I1036" t="s">
        <v>3023</v>
      </c>
      <c r="J1036" t="s">
        <v>3021</v>
      </c>
      <c r="M1036" t="s">
        <v>2945</v>
      </c>
    </row>
    <row r="1037" spans="1:14" x14ac:dyDescent="0.35">
      <c r="A1037">
        <v>1191155</v>
      </c>
      <c r="B1037" t="s">
        <v>2308</v>
      </c>
      <c r="C1037" t="s">
        <v>692</v>
      </c>
      <c r="D1037" t="s">
        <v>4</v>
      </c>
      <c r="E1037" s="3" t="s">
        <v>127</v>
      </c>
      <c r="F1037" t="s">
        <v>693</v>
      </c>
      <c r="G1037" s="5" t="str">
        <f t="shared" si="16"/>
        <v>View Response</v>
      </c>
      <c r="H1037" t="s">
        <v>3020</v>
      </c>
      <c r="I1037" t="s">
        <v>3023</v>
      </c>
      <c r="J1037" t="s">
        <v>3021</v>
      </c>
      <c r="M1037" t="s">
        <v>2917</v>
      </c>
    </row>
    <row r="1038" spans="1:14" x14ac:dyDescent="0.35">
      <c r="A1038">
        <v>1191155</v>
      </c>
      <c r="B1038" t="s">
        <v>2308</v>
      </c>
      <c r="C1038" t="s">
        <v>692</v>
      </c>
      <c r="D1038" t="s">
        <v>4</v>
      </c>
      <c r="E1038" s="3" t="s">
        <v>127</v>
      </c>
      <c r="F1038" t="s">
        <v>693</v>
      </c>
      <c r="G1038" s="5" t="str">
        <f t="shared" si="16"/>
        <v>View Response</v>
      </c>
      <c r="H1038" t="s">
        <v>3020</v>
      </c>
      <c r="I1038" t="s">
        <v>3023</v>
      </c>
      <c r="J1038" t="s">
        <v>3021</v>
      </c>
      <c r="M1038" t="s">
        <v>2946</v>
      </c>
    </row>
    <row r="1039" spans="1:14" x14ac:dyDescent="0.35">
      <c r="A1039">
        <v>1191155</v>
      </c>
      <c r="B1039" t="s">
        <v>2308</v>
      </c>
      <c r="C1039" t="s">
        <v>692</v>
      </c>
      <c r="D1039" t="s">
        <v>4</v>
      </c>
      <c r="E1039" s="3" t="s">
        <v>127</v>
      </c>
      <c r="F1039" t="s">
        <v>693</v>
      </c>
      <c r="G1039" s="5" t="str">
        <f t="shared" si="16"/>
        <v>View Response</v>
      </c>
      <c r="H1039" t="s">
        <v>3020</v>
      </c>
      <c r="I1039" t="s">
        <v>3023</v>
      </c>
      <c r="J1039" t="s">
        <v>3021</v>
      </c>
      <c r="M1039" t="s">
        <v>2947</v>
      </c>
    </row>
    <row r="1040" spans="1:14" x14ac:dyDescent="0.35">
      <c r="A1040">
        <v>1191159</v>
      </c>
      <c r="B1040" t="s">
        <v>2309</v>
      </c>
      <c r="C1040" t="s">
        <v>4</v>
      </c>
      <c r="D1040" t="s">
        <v>4</v>
      </c>
      <c r="E1040" s="3" t="s">
        <v>4</v>
      </c>
      <c r="F1040" t="s">
        <v>694</v>
      </c>
      <c r="G1040" s="5" t="str">
        <f t="shared" si="16"/>
        <v>View Response</v>
      </c>
      <c r="H1040" t="s">
        <v>3020</v>
      </c>
      <c r="I1040" t="s">
        <v>3029</v>
      </c>
      <c r="J1040" t="s">
        <v>3029</v>
      </c>
      <c r="M1040" t="s">
        <v>2917</v>
      </c>
    </row>
    <row r="1041" spans="1:13" x14ac:dyDescent="0.35">
      <c r="A1041">
        <v>1191162</v>
      </c>
      <c r="B1041" t="s">
        <v>2310</v>
      </c>
      <c r="C1041" t="s">
        <v>4</v>
      </c>
      <c r="D1041" t="s">
        <v>4</v>
      </c>
      <c r="E1041" s="3" t="s">
        <v>4</v>
      </c>
      <c r="F1041" t="s">
        <v>695</v>
      </c>
      <c r="G1041" s="5" t="str">
        <f t="shared" si="16"/>
        <v>View Response</v>
      </c>
      <c r="H1041" t="s">
        <v>3020</v>
      </c>
      <c r="I1041" t="s">
        <v>3029</v>
      </c>
      <c r="J1041" t="s">
        <v>3029</v>
      </c>
      <c r="M1041" t="s">
        <v>2917</v>
      </c>
    </row>
    <row r="1042" spans="1:13" x14ac:dyDescent="0.35">
      <c r="A1042">
        <v>1191166</v>
      </c>
      <c r="B1042" t="s">
        <v>2311</v>
      </c>
      <c r="C1042" t="s">
        <v>4</v>
      </c>
      <c r="D1042" t="s">
        <v>4</v>
      </c>
      <c r="E1042" s="3" t="s">
        <v>4</v>
      </c>
      <c r="F1042" t="s">
        <v>696</v>
      </c>
      <c r="G1042" s="5" t="str">
        <f t="shared" si="16"/>
        <v>View Response</v>
      </c>
      <c r="H1042" t="s">
        <v>3020</v>
      </c>
      <c r="I1042" t="s">
        <v>3029</v>
      </c>
      <c r="J1042" t="s">
        <v>3029</v>
      </c>
      <c r="M1042" t="s">
        <v>2917</v>
      </c>
    </row>
    <row r="1043" spans="1:13" x14ac:dyDescent="0.35">
      <c r="A1043">
        <v>1191170</v>
      </c>
      <c r="B1043" t="s">
        <v>2312</v>
      </c>
      <c r="C1043" t="s">
        <v>4</v>
      </c>
      <c r="D1043" t="s">
        <v>4</v>
      </c>
      <c r="E1043" s="3" t="s">
        <v>4</v>
      </c>
      <c r="F1043" t="s">
        <v>697</v>
      </c>
      <c r="G1043" s="5" t="str">
        <f t="shared" si="16"/>
        <v>View Response</v>
      </c>
      <c r="H1043" t="s">
        <v>3020</v>
      </c>
      <c r="I1043" t="s">
        <v>3029</v>
      </c>
      <c r="J1043" t="s">
        <v>3029</v>
      </c>
      <c r="M1043" t="s">
        <v>2917</v>
      </c>
    </row>
    <row r="1044" spans="1:13" x14ac:dyDescent="0.35">
      <c r="A1044">
        <v>1191173</v>
      </c>
      <c r="B1044" t="s">
        <v>2235</v>
      </c>
      <c r="C1044" t="s">
        <v>567</v>
      </c>
      <c r="D1044" t="s">
        <v>568</v>
      </c>
      <c r="E1044" s="3" t="s">
        <v>127</v>
      </c>
      <c r="F1044" t="s">
        <v>698</v>
      </c>
      <c r="G1044" s="5" t="str">
        <f t="shared" si="16"/>
        <v>View Response</v>
      </c>
      <c r="H1044" t="s">
        <v>3019</v>
      </c>
      <c r="I1044" t="s">
        <v>3024</v>
      </c>
      <c r="J1044" t="s">
        <v>3029</v>
      </c>
      <c r="M1044" t="s">
        <v>2956</v>
      </c>
    </row>
    <row r="1045" spans="1:13" x14ac:dyDescent="0.35">
      <c r="A1045">
        <v>1191173</v>
      </c>
      <c r="B1045" t="s">
        <v>2235</v>
      </c>
      <c r="C1045" t="s">
        <v>567</v>
      </c>
      <c r="D1045" t="s">
        <v>568</v>
      </c>
      <c r="E1045" s="3" t="s">
        <v>127</v>
      </c>
      <c r="F1045" t="s">
        <v>698</v>
      </c>
      <c r="G1045" s="5" t="str">
        <f t="shared" si="16"/>
        <v>View Response</v>
      </c>
      <c r="H1045" t="s">
        <v>3019</v>
      </c>
      <c r="I1045" t="s">
        <v>3024</v>
      </c>
      <c r="J1045" t="s">
        <v>3029</v>
      </c>
      <c r="M1045" t="s">
        <v>2964</v>
      </c>
    </row>
    <row r="1046" spans="1:13" x14ac:dyDescent="0.35">
      <c r="A1046">
        <v>1191178</v>
      </c>
      <c r="B1046" t="s">
        <v>2313</v>
      </c>
      <c r="C1046" t="s">
        <v>4</v>
      </c>
      <c r="D1046" t="s">
        <v>4</v>
      </c>
      <c r="E1046" s="3" t="s">
        <v>4</v>
      </c>
      <c r="F1046" t="s">
        <v>699</v>
      </c>
      <c r="G1046" s="5" t="str">
        <f t="shared" si="16"/>
        <v>View Response</v>
      </c>
      <c r="H1046" t="s">
        <v>3020</v>
      </c>
      <c r="I1046" t="s">
        <v>3023</v>
      </c>
      <c r="J1046" t="s">
        <v>3029</v>
      </c>
      <c r="M1046" t="s">
        <v>2923</v>
      </c>
    </row>
    <row r="1047" spans="1:13" x14ac:dyDescent="0.35">
      <c r="A1047">
        <v>1191178</v>
      </c>
      <c r="B1047" t="s">
        <v>2313</v>
      </c>
      <c r="C1047" t="s">
        <v>4</v>
      </c>
      <c r="D1047" t="s">
        <v>4</v>
      </c>
      <c r="E1047" s="3" t="s">
        <v>4</v>
      </c>
      <c r="F1047" t="s">
        <v>699</v>
      </c>
      <c r="G1047" s="5" t="str">
        <f t="shared" si="16"/>
        <v>View Response</v>
      </c>
      <c r="H1047" t="s">
        <v>3020</v>
      </c>
      <c r="I1047" t="s">
        <v>3023</v>
      </c>
      <c r="J1047" t="s">
        <v>3029</v>
      </c>
      <c r="M1047" t="s">
        <v>2924</v>
      </c>
    </row>
    <row r="1048" spans="1:13" x14ac:dyDescent="0.35">
      <c r="A1048">
        <v>1191182</v>
      </c>
      <c r="B1048" t="s">
        <v>2314</v>
      </c>
      <c r="C1048" t="s">
        <v>4</v>
      </c>
      <c r="D1048" t="s">
        <v>700</v>
      </c>
      <c r="E1048" s="3" t="s">
        <v>127</v>
      </c>
      <c r="F1048" t="s">
        <v>701</v>
      </c>
      <c r="G1048" s="5" t="str">
        <f t="shared" si="16"/>
        <v>View Response</v>
      </c>
      <c r="H1048" t="s">
        <v>3020</v>
      </c>
      <c r="I1048" t="s">
        <v>3029</v>
      </c>
      <c r="J1048" t="s">
        <v>3029</v>
      </c>
      <c r="L1048" t="s">
        <v>2976</v>
      </c>
    </row>
    <row r="1049" spans="1:13" x14ac:dyDescent="0.35">
      <c r="A1049">
        <v>1191185</v>
      </c>
      <c r="B1049" t="s">
        <v>2315</v>
      </c>
      <c r="C1049" t="s">
        <v>702</v>
      </c>
      <c r="D1049" t="s">
        <v>4</v>
      </c>
      <c r="E1049" s="3" t="s">
        <v>4</v>
      </c>
      <c r="F1049" t="s">
        <v>703</v>
      </c>
      <c r="G1049" s="5" t="str">
        <f t="shared" si="16"/>
        <v>View Response</v>
      </c>
      <c r="H1049" t="s">
        <v>3020</v>
      </c>
      <c r="I1049" t="s">
        <v>3023</v>
      </c>
      <c r="J1049" t="s">
        <v>3021</v>
      </c>
      <c r="M1049" t="s">
        <v>2928</v>
      </c>
    </row>
    <row r="1050" spans="1:13" x14ac:dyDescent="0.35">
      <c r="A1050">
        <v>1191185</v>
      </c>
      <c r="B1050" t="s">
        <v>2315</v>
      </c>
      <c r="C1050" t="s">
        <v>702</v>
      </c>
      <c r="D1050" t="s">
        <v>4</v>
      </c>
      <c r="E1050" s="3" t="s">
        <v>4</v>
      </c>
      <c r="F1050" t="s">
        <v>703</v>
      </c>
      <c r="G1050" s="5" t="str">
        <f t="shared" si="16"/>
        <v>View Response</v>
      </c>
      <c r="H1050" t="s">
        <v>3020</v>
      </c>
      <c r="I1050" t="s">
        <v>3023</v>
      </c>
      <c r="J1050" t="s">
        <v>3021</v>
      </c>
      <c r="M1050" t="s">
        <v>2929</v>
      </c>
    </row>
    <row r="1051" spans="1:13" x14ac:dyDescent="0.35">
      <c r="A1051">
        <v>1191189</v>
      </c>
      <c r="B1051" t="s">
        <v>2235</v>
      </c>
      <c r="C1051" t="s">
        <v>567</v>
      </c>
      <c r="D1051" t="s">
        <v>568</v>
      </c>
      <c r="E1051" s="3" t="s">
        <v>127</v>
      </c>
      <c r="F1051" t="s">
        <v>704</v>
      </c>
      <c r="G1051" s="5" t="str">
        <f t="shared" si="16"/>
        <v>View Response</v>
      </c>
      <c r="H1051" t="s">
        <v>3020</v>
      </c>
      <c r="I1051" t="s">
        <v>3023</v>
      </c>
      <c r="J1051" t="s">
        <v>3029</v>
      </c>
      <c r="M1051" t="s">
        <v>2956</v>
      </c>
    </row>
    <row r="1052" spans="1:13" x14ac:dyDescent="0.35">
      <c r="A1052">
        <v>1191189</v>
      </c>
      <c r="B1052" t="s">
        <v>2235</v>
      </c>
      <c r="C1052" t="s">
        <v>567</v>
      </c>
      <c r="D1052" t="s">
        <v>568</v>
      </c>
      <c r="E1052" s="3" t="s">
        <v>127</v>
      </c>
      <c r="F1052" t="s">
        <v>704</v>
      </c>
      <c r="G1052" s="5" t="str">
        <f t="shared" si="16"/>
        <v>View Response</v>
      </c>
      <c r="H1052" t="s">
        <v>3020</v>
      </c>
      <c r="I1052" t="s">
        <v>3023</v>
      </c>
      <c r="J1052" t="s">
        <v>3029</v>
      </c>
      <c r="M1052" t="s">
        <v>2964</v>
      </c>
    </row>
    <row r="1053" spans="1:13" x14ac:dyDescent="0.35">
      <c r="A1053">
        <v>1191192</v>
      </c>
      <c r="B1053" t="s">
        <v>2316</v>
      </c>
      <c r="C1053" t="s">
        <v>4</v>
      </c>
      <c r="D1053" t="s">
        <v>700</v>
      </c>
      <c r="E1053" s="3" t="s">
        <v>127</v>
      </c>
      <c r="F1053" t="s">
        <v>705</v>
      </c>
      <c r="G1053" s="5" t="str">
        <f t="shared" si="16"/>
        <v>View Response</v>
      </c>
      <c r="H1053" t="s">
        <v>3020</v>
      </c>
      <c r="I1053" t="s">
        <v>3029</v>
      </c>
      <c r="J1053" t="s">
        <v>3029</v>
      </c>
      <c r="L1053" t="s">
        <v>2976</v>
      </c>
    </row>
    <row r="1054" spans="1:13" x14ac:dyDescent="0.35">
      <c r="A1054">
        <v>1191195</v>
      </c>
      <c r="B1054" t="s">
        <v>2238</v>
      </c>
      <c r="C1054" t="s">
        <v>575</v>
      </c>
      <c r="D1054" t="s">
        <v>4</v>
      </c>
      <c r="E1054" s="3" t="s">
        <v>127</v>
      </c>
      <c r="F1054" t="s">
        <v>706</v>
      </c>
      <c r="G1054" s="5" t="str">
        <f t="shared" si="16"/>
        <v>View Response</v>
      </c>
      <c r="H1054" t="s">
        <v>3020</v>
      </c>
      <c r="I1054" t="s">
        <v>3029</v>
      </c>
      <c r="J1054" t="s">
        <v>3029</v>
      </c>
      <c r="M1054" t="s">
        <v>2916</v>
      </c>
    </row>
    <row r="1055" spans="1:13" x14ac:dyDescent="0.35">
      <c r="A1055">
        <v>1191197</v>
      </c>
      <c r="B1055" t="s">
        <v>2317</v>
      </c>
      <c r="C1055" t="s">
        <v>707</v>
      </c>
      <c r="D1055" t="s">
        <v>4</v>
      </c>
      <c r="E1055" s="3" t="s">
        <v>4</v>
      </c>
      <c r="F1055" t="s">
        <v>708</v>
      </c>
      <c r="G1055" s="5" t="str">
        <f t="shared" si="16"/>
        <v>View Response</v>
      </c>
      <c r="H1055" t="s">
        <v>3020</v>
      </c>
      <c r="I1055" t="s">
        <v>3029</v>
      </c>
      <c r="J1055" t="s">
        <v>3029</v>
      </c>
      <c r="K1055" t="s">
        <v>2941</v>
      </c>
    </row>
    <row r="1056" spans="1:13" x14ac:dyDescent="0.35">
      <c r="A1056">
        <v>1191197</v>
      </c>
      <c r="B1056" t="s">
        <v>2317</v>
      </c>
      <c r="C1056" t="s">
        <v>707</v>
      </c>
      <c r="D1056" t="s">
        <v>4</v>
      </c>
      <c r="E1056" s="3" t="s">
        <v>4</v>
      </c>
      <c r="F1056" t="s">
        <v>708</v>
      </c>
      <c r="G1056" s="5" t="str">
        <f t="shared" si="16"/>
        <v>View Response</v>
      </c>
      <c r="H1056" t="s">
        <v>3020</v>
      </c>
      <c r="I1056" t="s">
        <v>3029</v>
      </c>
      <c r="J1056" t="s">
        <v>3029</v>
      </c>
      <c r="L1056" t="s">
        <v>2949</v>
      </c>
    </row>
    <row r="1057" spans="1:14" x14ac:dyDescent="0.35">
      <c r="A1057">
        <v>1191197</v>
      </c>
      <c r="B1057" t="s">
        <v>2317</v>
      </c>
      <c r="C1057" t="s">
        <v>707</v>
      </c>
      <c r="D1057" t="s">
        <v>4</v>
      </c>
      <c r="E1057" s="3" t="s">
        <v>4</v>
      </c>
      <c r="F1057" t="s">
        <v>708</v>
      </c>
      <c r="G1057" s="5" t="str">
        <f t="shared" si="16"/>
        <v>View Response</v>
      </c>
      <c r="H1057" t="s">
        <v>3020</v>
      </c>
      <c r="I1057" t="s">
        <v>3029</v>
      </c>
      <c r="J1057" t="s">
        <v>3029</v>
      </c>
      <c r="L1057" t="s">
        <v>2989</v>
      </c>
    </row>
    <row r="1058" spans="1:14" x14ac:dyDescent="0.35">
      <c r="A1058">
        <v>1191197</v>
      </c>
      <c r="B1058" t="s">
        <v>2317</v>
      </c>
      <c r="C1058" t="s">
        <v>707</v>
      </c>
      <c r="D1058" t="s">
        <v>4</v>
      </c>
      <c r="E1058" s="3" t="s">
        <v>4</v>
      </c>
      <c r="F1058" t="s">
        <v>708</v>
      </c>
      <c r="G1058" s="5" t="str">
        <f t="shared" si="16"/>
        <v>View Response</v>
      </c>
      <c r="H1058" t="s">
        <v>3020</v>
      </c>
      <c r="I1058" t="s">
        <v>3029</v>
      </c>
      <c r="J1058" t="s">
        <v>3029</v>
      </c>
      <c r="L1058" t="s">
        <v>2985</v>
      </c>
    </row>
    <row r="1059" spans="1:14" x14ac:dyDescent="0.35">
      <c r="A1059">
        <v>1191197</v>
      </c>
      <c r="B1059" t="s">
        <v>2317</v>
      </c>
      <c r="C1059" t="s">
        <v>707</v>
      </c>
      <c r="D1059" t="s">
        <v>4</v>
      </c>
      <c r="E1059" s="3" t="s">
        <v>4</v>
      </c>
      <c r="F1059" t="s">
        <v>708</v>
      </c>
      <c r="G1059" s="5" t="str">
        <f t="shared" si="16"/>
        <v>View Response</v>
      </c>
      <c r="H1059" t="s">
        <v>3020</v>
      </c>
      <c r="I1059" t="s">
        <v>3029</v>
      </c>
      <c r="J1059" t="s">
        <v>3029</v>
      </c>
      <c r="L1059" t="s">
        <v>2990</v>
      </c>
    </row>
    <row r="1060" spans="1:14" x14ac:dyDescent="0.35">
      <c r="A1060">
        <v>1191197</v>
      </c>
      <c r="B1060" t="s">
        <v>2317</v>
      </c>
      <c r="C1060" t="s">
        <v>707</v>
      </c>
      <c r="D1060" t="s">
        <v>4</v>
      </c>
      <c r="E1060" s="3" t="s">
        <v>4</v>
      </c>
      <c r="F1060" t="s">
        <v>708</v>
      </c>
      <c r="G1060" s="5" t="str">
        <f t="shared" si="16"/>
        <v>View Response</v>
      </c>
      <c r="H1060" t="s">
        <v>3020</v>
      </c>
      <c r="I1060" t="s">
        <v>3029</v>
      </c>
      <c r="J1060" t="s">
        <v>3029</v>
      </c>
      <c r="L1060" t="s">
        <v>2930</v>
      </c>
    </row>
    <row r="1061" spans="1:14" x14ac:dyDescent="0.35">
      <c r="A1061">
        <v>1191197</v>
      </c>
      <c r="B1061" t="s">
        <v>2317</v>
      </c>
      <c r="C1061" t="s">
        <v>707</v>
      </c>
      <c r="D1061" t="s">
        <v>4</v>
      </c>
      <c r="E1061" s="3" t="s">
        <v>4</v>
      </c>
      <c r="F1061" t="s">
        <v>708</v>
      </c>
      <c r="G1061" s="5" t="str">
        <f t="shared" si="16"/>
        <v>View Response</v>
      </c>
      <c r="H1061" t="s">
        <v>3020</v>
      </c>
      <c r="I1061" t="s">
        <v>3029</v>
      </c>
      <c r="J1061" t="s">
        <v>3029</v>
      </c>
      <c r="L1061" t="s">
        <v>2988</v>
      </c>
    </row>
    <row r="1062" spans="1:14" x14ac:dyDescent="0.35">
      <c r="A1062">
        <v>1191197</v>
      </c>
      <c r="B1062" t="s">
        <v>2317</v>
      </c>
      <c r="C1062" t="s">
        <v>707</v>
      </c>
      <c r="D1062" t="s">
        <v>4</v>
      </c>
      <c r="E1062" s="3" t="s">
        <v>4</v>
      </c>
      <c r="F1062" t="s">
        <v>708</v>
      </c>
      <c r="G1062" s="5" t="str">
        <f t="shared" si="16"/>
        <v>View Response</v>
      </c>
      <c r="H1062" t="s">
        <v>3020</v>
      </c>
      <c r="I1062" t="s">
        <v>3029</v>
      </c>
      <c r="J1062" t="s">
        <v>3029</v>
      </c>
      <c r="L1062" t="s">
        <v>2954</v>
      </c>
    </row>
    <row r="1063" spans="1:14" x14ac:dyDescent="0.35">
      <c r="A1063">
        <v>1191197</v>
      </c>
      <c r="B1063" t="s">
        <v>2317</v>
      </c>
      <c r="C1063" t="s">
        <v>707</v>
      </c>
      <c r="D1063" t="s">
        <v>4</v>
      </c>
      <c r="E1063" s="3" t="s">
        <v>4</v>
      </c>
      <c r="F1063" t="s">
        <v>708</v>
      </c>
      <c r="G1063" s="5" t="str">
        <f t="shared" si="16"/>
        <v>View Response</v>
      </c>
      <c r="H1063" t="s">
        <v>3020</v>
      </c>
      <c r="I1063" t="s">
        <v>3029</v>
      </c>
      <c r="J1063" t="s">
        <v>3029</v>
      </c>
      <c r="L1063" t="s">
        <v>2961</v>
      </c>
    </row>
    <row r="1064" spans="1:14" x14ac:dyDescent="0.35">
      <c r="A1064">
        <v>1191197</v>
      </c>
      <c r="B1064" t="s">
        <v>2317</v>
      </c>
      <c r="C1064" t="s">
        <v>707</v>
      </c>
      <c r="D1064" t="s">
        <v>4</v>
      </c>
      <c r="E1064" s="3" t="s">
        <v>4</v>
      </c>
      <c r="F1064" t="s">
        <v>708</v>
      </c>
      <c r="G1064" s="5" t="str">
        <f t="shared" si="16"/>
        <v>View Response</v>
      </c>
      <c r="H1064" t="s">
        <v>3020</v>
      </c>
      <c r="I1064" t="s">
        <v>3029</v>
      </c>
      <c r="J1064" t="s">
        <v>3029</v>
      </c>
      <c r="L1064" t="s">
        <v>2955</v>
      </c>
    </row>
    <row r="1065" spans="1:14" x14ac:dyDescent="0.35">
      <c r="A1065">
        <v>1191197</v>
      </c>
      <c r="B1065" t="s">
        <v>2317</v>
      </c>
      <c r="C1065" t="s">
        <v>707</v>
      </c>
      <c r="D1065" t="s">
        <v>4</v>
      </c>
      <c r="E1065" s="3" t="s">
        <v>4</v>
      </c>
      <c r="F1065" t="s">
        <v>708</v>
      </c>
      <c r="G1065" s="5" t="str">
        <f t="shared" si="16"/>
        <v>View Response</v>
      </c>
      <c r="H1065" t="s">
        <v>3020</v>
      </c>
      <c r="I1065" t="s">
        <v>3029</v>
      </c>
      <c r="J1065" t="s">
        <v>3029</v>
      </c>
      <c r="L1065" t="s">
        <v>2991</v>
      </c>
    </row>
    <row r="1066" spans="1:14" x14ac:dyDescent="0.35">
      <c r="A1066">
        <v>1191200</v>
      </c>
      <c r="B1066" t="s">
        <v>2318</v>
      </c>
      <c r="C1066" t="s">
        <v>4</v>
      </c>
      <c r="D1066" t="s">
        <v>4</v>
      </c>
      <c r="E1066" s="3" t="s">
        <v>4</v>
      </c>
      <c r="F1066" t="s">
        <v>709</v>
      </c>
      <c r="G1066" s="5" t="str">
        <f t="shared" si="16"/>
        <v>View Response</v>
      </c>
      <c r="H1066" t="s">
        <v>3020</v>
      </c>
      <c r="I1066" t="s">
        <v>3023</v>
      </c>
      <c r="J1066" t="s">
        <v>3021</v>
      </c>
      <c r="N1066" t="s">
        <v>232</v>
      </c>
    </row>
    <row r="1067" spans="1:14" x14ac:dyDescent="0.35">
      <c r="A1067">
        <v>1191200</v>
      </c>
      <c r="B1067" t="s">
        <v>2318</v>
      </c>
      <c r="C1067" t="s">
        <v>4</v>
      </c>
      <c r="D1067" t="s">
        <v>4</v>
      </c>
      <c r="E1067" s="3" t="s">
        <v>4</v>
      </c>
      <c r="F1067" t="s">
        <v>709</v>
      </c>
      <c r="G1067" s="5" t="str">
        <f t="shared" si="16"/>
        <v>View Response</v>
      </c>
      <c r="H1067" t="s">
        <v>3020</v>
      </c>
      <c r="I1067" t="s">
        <v>3023</v>
      </c>
      <c r="J1067" t="s">
        <v>3021</v>
      </c>
      <c r="M1067" t="s">
        <v>2922</v>
      </c>
    </row>
    <row r="1068" spans="1:14" x14ac:dyDescent="0.35">
      <c r="A1068">
        <v>1191202</v>
      </c>
      <c r="B1068" t="s">
        <v>2319</v>
      </c>
      <c r="C1068" t="s">
        <v>4</v>
      </c>
      <c r="D1068" t="s">
        <v>4</v>
      </c>
      <c r="E1068" s="3" t="s">
        <v>4</v>
      </c>
      <c r="F1068" t="s">
        <v>710</v>
      </c>
      <c r="G1068" s="5" t="str">
        <f t="shared" si="16"/>
        <v>View Response</v>
      </c>
      <c r="H1068" t="s">
        <v>3020</v>
      </c>
      <c r="I1068" t="s">
        <v>3029</v>
      </c>
      <c r="J1068" t="s">
        <v>3029</v>
      </c>
      <c r="M1068" t="s">
        <v>2917</v>
      </c>
    </row>
    <row r="1069" spans="1:14" x14ac:dyDescent="0.35">
      <c r="A1069">
        <v>1191204</v>
      </c>
      <c r="B1069" t="s">
        <v>2320</v>
      </c>
      <c r="C1069" t="s">
        <v>4</v>
      </c>
      <c r="D1069" t="s">
        <v>4</v>
      </c>
      <c r="E1069" s="3" t="s">
        <v>4</v>
      </c>
      <c r="F1069" t="s">
        <v>711</v>
      </c>
      <c r="G1069" s="5" t="str">
        <f t="shared" si="16"/>
        <v>View Response</v>
      </c>
      <c r="H1069" t="s">
        <v>3020</v>
      </c>
      <c r="I1069" t="s">
        <v>3029</v>
      </c>
      <c r="J1069" t="s">
        <v>3029</v>
      </c>
      <c r="M1069" t="s">
        <v>2923</v>
      </c>
    </row>
    <row r="1070" spans="1:14" x14ac:dyDescent="0.35">
      <c r="A1070">
        <v>1191204</v>
      </c>
      <c r="B1070" t="s">
        <v>2320</v>
      </c>
      <c r="C1070" t="s">
        <v>4</v>
      </c>
      <c r="D1070" t="s">
        <v>4</v>
      </c>
      <c r="E1070" s="3" t="s">
        <v>4</v>
      </c>
      <c r="F1070" t="s">
        <v>711</v>
      </c>
      <c r="G1070" s="5" t="str">
        <f t="shared" si="16"/>
        <v>View Response</v>
      </c>
      <c r="H1070" t="s">
        <v>3020</v>
      </c>
      <c r="I1070" t="s">
        <v>3029</v>
      </c>
      <c r="J1070" t="s">
        <v>3029</v>
      </c>
      <c r="M1070" t="s">
        <v>2924</v>
      </c>
    </row>
    <row r="1071" spans="1:14" x14ac:dyDescent="0.35">
      <c r="A1071">
        <v>1191206</v>
      </c>
      <c r="B1071" t="s">
        <v>2317</v>
      </c>
      <c r="C1071" t="s">
        <v>707</v>
      </c>
      <c r="D1071" t="s">
        <v>4</v>
      </c>
      <c r="E1071" s="3" t="s">
        <v>4</v>
      </c>
      <c r="F1071" t="s">
        <v>712</v>
      </c>
      <c r="G1071" s="5" t="str">
        <f t="shared" si="16"/>
        <v>View Response</v>
      </c>
      <c r="H1071" t="s">
        <v>3020</v>
      </c>
      <c r="I1071" t="s">
        <v>3029</v>
      </c>
      <c r="J1071" t="s">
        <v>3029</v>
      </c>
      <c r="L1071" t="s">
        <v>2949</v>
      </c>
    </row>
    <row r="1072" spans="1:14" x14ac:dyDescent="0.35">
      <c r="A1072">
        <v>1191206</v>
      </c>
      <c r="B1072" t="s">
        <v>2317</v>
      </c>
      <c r="C1072" t="s">
        <v>707</v>
      </c>
      <c r="D1072" t="s">
        <v>4</v>
      </c>
      <c r="E1072" s="3" t="s">
        <v>4</v>
      </c>
      <c r="F1072" t="s">
        <v>712</v>
      </c>
      <c r="G1072" s="5" t="str">
        <f t="shared" si="16"/>
        <v>View Response</v>
      </c>
      <c r="H1072" t="s">
        <v>3020</v>
      </c>
      <c r="I1072" t="s">
        <v>3029</v>
      </c>
      <c r="J1072" t="s">
        <v>3029</v>
      </c>
      <c r="L1072" t="s">
        <v>2989</v>
      </c>
    </row>
    <row r="1073" spans="1:14" x14ac:dyDescent="0.35">
      <c r="A1073">
        <v>1191206</v>
      </c>
      <c r="B1073" t="s">
        <v>2317</v>
      </c>
      <c r="C1073" t="s">
        <v>707</v>
      </c>
      <c r="D1073" t="s">
        <v>4</v>
      </c>
      <c r="E1073" s="3" t="s">
        <v>4</v>
      </c>
      <c r="F1073" t="s">
        <v>712</v>
      </c>
      <c r="G1073" s="5" t="str">
        <f t="shared" si="16"/>
        <v>View Response</v>
      </c>
      <c r="H1073" t="s">
        <v>3020</v>
      </c>
      <c r="I1073" t="s">
        <v>3029</v>
      </c>
      <c r="J1073" t="s">
        <v>3029</v>
      </c>
      <c r="L1073" t="s">
        <v>2961</v>
      </c>
    </row>
    <row r="1074" spans="1:14" x14ac:dyDescent="0.35">
      <c r="A1074">
        <v>1191209</v>
      </c>
      <c r="B1074" t="s">
        <v>2321</v>
      </c>
      <c r="C1074" t="s">
        <v>713</v>
      </c>
      <c r="D1074" t="s">
        <v>4</v>
      </c>
      <c r="E1074" s="3" t="s">
        <v>4</v>
      </c>
      <c r="F1074" t="s">
        <v>714</v>
      </c>
      <c r="G1074" s="5" t="str">
        <f t="shared" si="16"/>
        <v>View Response</v>
      </c>
      <c r="H1074" t="s">
        <v>3020</v>
      </c>
      <c r="I1074" t="s">
        <v>3023</v>
      </c>
      <c r="J1074" t="s">
        <v>3029</v>
      </c>
      <c r="M1074" t="s">
        <v>2923</v>
      </c>
    </row>
    <row r="1075" spans="1:14" x14ac:dyDescent="0.35">
      <c r="A1075">
        <v>1191209</v>
      </c>
      <c r="B1075" t="s">
        <v>2321</v>
      </c>
      <c r="C1075" t="s">
        <v>713</v>
      </c>
      <c r="D1075" t="s">
        <v>4</v>
      </c>
      <c r="E1075" s="3" t="s">
        <v>4</v>
      </c>
      <c r="F1075" t="s">
        <v>714</v>
      </c>
      <c r="G1075" s="5" t="str">
        <f t="shared" si="16"/>
        <v>View Response</v>
      </c>
      <c r="H1075" t="s">
        <v>3020</v>
      </c>
      <c r="I1075" t="s">
        <v>3023</v>
      </c>
      <c r="J1075" t="s">
        <v>3029</v>
      </c>
      <c r="M1075" t="s">
        <v>2924</v>
      </c>
    </row>
    <row r="1076" spans="1:14" x14ac:dyDescent="0.35">
      <c r="A1076">
        <v>1191212</v>
      </c>
      <c r="B1076" t="s">
        <v>2317</v>
      </c>
      <c r="C1076" t="s">
        <v>707</v>
      </c>
      <c r="D1076" t="s">
        <v>4</v>
      </c>
      <c r="E1076" s="3" t="s">
        <v>4</v>
      </c>
      <c r="F1076" t="s">
        <v>715</v>
      </c>
      <c r="G1076" s="5" t="str">
        <f t="shared" si="16"/>
        <v>View Response</v>
      </c>
      <c r="H1076" t="s">
        <v>3020</v>
      </c>
      <c r="I1076" t="s">
        <v>3029</v>
      </c>
      <c r="J1076" t="s">
        <v>3029</v>
      </c>
      <c r="L1076" t="s">
        <v>2985</v>
      </c>
    </row>
    <row r="1077" spans="1:14" x14ac:dyDescent="0.35">
      <c r="A1077">
        <v>1191212</v>
      </c>
      <c r="B1077" t="s">
        <v>2317</v>
      </c>
      <c r="C1077" t="s">
        <v>707</v>
      </c>
      <c r="D1077" t="s">
        <v>4</v>
      </c>
      <c r="E1077" s="3" t="s">
        <v>4</v>
      </c>
      <c r="F1077" t="s">
        <v>715</v>
      </c>
      <c r="G1077" s="5" t="str">
        <f t="shared" si="16"/>
        <v>View Response</v>
      </c>
      <c r="H1077" t="s">
        <v>3020</v>
      </c>
      <c r="I1077" t="s">
        <v>3029</v>
      </c>
      <c r="J1077" t="s">
        <v>3029</v>
      </c>
      <c r="L1077" t="s">
        <v>2990</v>
      </c>
    </row>
    <row r="1078" spans="1:14" x14ac:dyDescent="0.35">
      <c r="A1078">
        <v>1191212</v>
      </c>
      <c r="B1078" t="s">
        <v>2317</v>
      </c>
      <c r="C1078" t="s">
        <v>707</v>
      </c>
      <c r="D1078" t="s">
        <v>4</v>
      </c>
      <c r="E1078" s="3" t="s">
        <v>4</v>
      </c>
      <c r="F1078" t="s">
        <v>715</v>
      </c>
      <c r="G1078" s="5" t="str">
        <f t="shared" si="16"/>
        <v>View Response</v>
      </c>
      <c r="H1078" t="s">
        <v>3020</v>
      </c>
      <c r="I1078" t="s">
        <v>3029</v>
      </c>
      <c r="J1078" t="s">
        <v>3029</v>
      </c>
      <c r="L1078" t="s">
        <v>2930</v>
      </c>
    </row>
    <row r="1079" spans="1:14" x14ac:dyDescent="0.35">
      <c r="A1079">
        <v>1191212</v>
      </c>
      <c r="B1079" t="s">
        <v>2317</v>
      </c>
      <c r="C1079" t="s">
        <v>707</v>
      </c>
      <c r="D1079" t="s">
        <v>4</v>
      </c>
      <c r="E1079" s="3" t="s">
        <v>4</v>
      </c>
      <c r="F1079" t="s">
        <v>715</v>
      </c>
      <c r="G1079" s="5" t="str">
        <f t="shared" si="16"/>
        <v>View Response</v>
      </c>
      <c r="H1079" t="s">
        <v>3020</v>
      </c>
      <c r="I1079" t="s">
        <v>3029</v>
      </c>
      <c r="J1079" t="s">
        <v>3029</v>
      </c>
      <c r="L1079" t="s">
        <v>2988</v>
      </c>
    </row>
    <row r="1080" spans="1:14" x14ac:dyDescent="0.35">
      <c r="A1080">
        <v>1191212</v>
      </c>
      <c r="B1080" t="s">
        <v>2317</v>
      </c>
      <c r="C1080" t="s">
        <v>707</v>
      </c>
      <c r="D1080" t="s">
        <v>4</v>
      </c>
      <c r="E1080" s="3" t="s">
        <v>4</v>
      </c>
      <c r="F1080" t="s">
        <v>715</v>
      </c>
      <c r="G1080" s="5" t="str">
        <f t="shared" si="16"/>
        <v>View Response</v>
      </c>
      <c r="H1080" t="s">
        <v>3020</v>
      </c>
      <c r="I1080" t="s">
        <v>3029</v>
      </c>
      <c r="J1080" t="s">
        <v>3029</v>
      </c>
      <c r="L1080" t="s">
        <v>2954</v>
      </c>
    </row>
    <row r="1081" spans="1:14" x14ac:dyDescent="0.35">
      <c r="A1081">
        <v>1191212</v>
      </c>
      <c r="B1081" t="s">
        <v>2317</v>
      </c>
      <c r="C1081" t="s">
        <v>707</v>
      </c>
      <c r="D1081" t="s">
        <v>4</v>
      </c>
      <c r="E1081" s="3" t="s">
        <v>4</v>
      </c>
      <c r="F1081" t="s">
        <v>715</v>
      </c>
      <c r="G1081" s="5" t="str">
        <f t="shared" si="16"/>
        <v>View Response</v>
      </c>
      <c r="H1081" t="s">
        <v>3020</v>
      </c>
      <c r="I1081" t="s">
        <v>3029</v>
      </c>
      <c r="J1081" t="s">
        <v>3029</v>
      </c>
      <c r="L1081" t="s">
        <v>2961</v>
      </c>
    </row>
    <row r="1082" spans="1:14" x14ac:dyDescent="0.35">
      <c r="A1082">
        <v>1191214</v>
      </c>
      <c r="B1082" t="s">
        <v>2322</v>
      </c>
      <c r="C1082" t="s">
        <v>716</v>
      </c>
      <c r="D1082" t="s">
        <v>717</v>
      </c>
      <c r="E1082" s="3" t="s">
        <v>127</v>
      </c>
      <c r="F1082" t="s">
        <v>718</v>
      </c>
      <c r="G1082" s="5" t="str">
        <f t="shared" si="16"/>
        <v>View Response</v>
      </c>
      <c r="H1082" t="s">
        <v>3020</v>
      </c>
      <c r="I1082" t="s">
        <v>3023</v>
      </c>
      <c r="J1082" t="s">
        <v>3029</v>
      </c>
      <c r="N1082" t="s">
        <v>338</v>
      </c>
    </row>
    <row r="1083" spans="1:14" x14ac:dyDescent="0.35">
      <c r="A1083">
        <v>1191214</v>
      </c>
      <c r="B1083" t="s">
        <v>2322</v>
      </c>
      <c r="C1083" t="s">
        <v>716</v>
      </c>
      <c r="D1083" t="s">
        <v>717</v>
      </c>
      <c r="E1083" s="3" t="s">
        <v>127</v>
      </c>
      <c r="F1083" t="s">
        <v>718</v>
      </c>
      <c r="G1083" s="5" t="str">
        <f t="shared" si="16"/>
        <v>View Response</v>
      </c>
      <c r="H1083" t="s">
        <v>3020</v>
      </c>
      <c r="I1083" t="s">
        <v>3023</v>
      </c>
      <c r="J1083" t="s">
        <v>3029</v>
      </c>
      <c r="M1083" t="s">
        <v>2992</v>
      </c>
    </row>
    <row r="1084" spans="1:14" x14ac:dyDescent="0.35">
      <c r="A1084">
        <v>1191218</v>
      </c>
      <c r="B1084" t="s">
        <v>2323</v>
      </c>
      <c r="C1084" t="s">
        <v>4</v>
      </c>
      <c r="D1084" t="s">
        <v>4</v>
      </c>
      <c r="E1084" s="3" t="s">
        <v>4</v>
      </c>
      <c r="F1084" t="s">
        <v>719</v>
      </c>
      <c r="G1084" s="5" t="str">
        <f t="shared" si="16"/>
        <v>View Response</v>
      </c>
      <c r="H1084" t="s">
        <v>3020</v>
      </c>
      <c r="I1084" t="s">
        <v>3029</v>
      </c>
      <c r="J1084" t="s">
        <v>3029</v>
      </c>
      <c r="M1084" t="s">
        <v>2917</v>
      </c>
    </row>
    <row r="1085" spans="1:14" x14ac:dyDescent="0.35">
      <c r="A1085">
        <v>1191224</v>
      </c>
      <c r="B1085" t="s">
        <v>2317</v>
      </c>
      <c r="C1085" t="s">
        <v>707</v>
      </c>
      <c r="D1085" t="s">
        <v>4</v>
      </c>
      <c r="E1085" s="3" t="s">
        <v>4</v>
      </c>
      <c r="F1085" t="s">
        <v>720</v>
      </c>
      <c r="G1085" s="5" t="str">
        <f t="shared" si="16"/>
        <v>View Response</v>
      </c>
      <c r="H1085" t="s">
        <v>3020</v>
      </c>
      <c r="I1085" t="s">
        <v>3029</v>
      </c>
      <c r="J1085" t="s">
        <v>3029</v>
      </c>
      <c r="L1085" t="s">
        <v>2991</v>
      </c>
    </row>
    <row r="1086" spans="1:14" x14ac:dyDescent="0.35">
      <c r="A1086">
        <v>1191240</v>
      </c>
      <c r="B1086" t="s">
        <v>2324</v>
      </c>
      <c r="C1086" t="s">
        <v>4</v>
      </c>
      <c r="D1086" t="s">
        <v>4</v>
      </c>
      <c r="E1086" s="3" t="s">
        <v>4</v>
      </c>
      <c r="F1086" t="s">
        <v>721</v>
      </c>
      <c r="G1086" s="5" t="str">
        <f t="shared" si="16"/>
        <v>View Response</v>
      </c>
      <c r="H1086" t="s">
        <v>3020</v>
      </c>
      <c r="I1086" t="s">
        <v>3023</v>
      </c>
      <c r="J1086" t="s">
        <v>3029</v>
      </c>
      <c r="M1086" t="s">
        <v>2992</v>
      </c>
    </row>
    <row r="1087" spans="1:14" x14ac:dyDescent="0.35">
      <c r="A1087">
        <v>1191240</v>
      </c>
      <c r="B1087" t="s">
        <v>2324</v>
      </c>
      <c r="C1087" t="s">
        <v>4</v>
      </c>
      <c r="D1087" t="s">
        <v>4</v>
      </c>
      <c r="E1087" s="3" t="s">
        <v>4</v>
      </c>
      <c r="F1087" t="s">
        <v>721</v>
      </c>
      <c r="G1087" s="5" t="str">
        <f t="shared" si="16"/>
        <v>View Response</v>
      </c>
      <c r="H1087" t="s">
        <v>3020</v>
      </c>
      <c r="I1087" t="s">
        <v>3023</v>
      </c>
      <c r="J1087" t="s">
        <v>3029</v>
      </c>
      <c r="M1087" t="s">
        <v>2993</v>
      </c>
    </row>
    <row r="1088" spans="1:14" x14ac:dyDescent="0.35">
      <c r="A1088">
        <v>1191240</v>
      </c>
      <c r="B1088" t="s">
        <v>2324</v>
      </c>
      <c r="C1088" t="s">
        <v>4</v>
      </c>
      <c r="D1088" t="s">
        <v>4</v>
      </c>
      <c r="E1088" s="3" t="s">
        <v>4</v>
      </c>
      <c r="F1088" t="s">
        <v>721</v>
      </c>
      <c r="G1088" s="5" t="str">
        <f t="shared" si="16"/>
        <v>View Response</v>
      </c>
      <c r="H1088" t="s">
        <v>3020</v>
      </c>
      <c r="I1088" t="s">
        <v>3023</v>
      </c>
      <c r="J1088" t="s">
        <v>3029</v>
      </c>
      <c r="M1088" t="s">
        <v>2994</v>
      </c>
    </row>
    <row r="1089" spans="1:14" x14ac:dyDescent="0.35">
      <c r="A1089">
        <v>1191245</v>
      </c>
      <c r="B1089" t="s">
        <v>2325</v>
      </c>
      <c r="C1089" t="s">
        <v>4</v>
      </c>
      <c r="D1089" t="s">
        <v>4</v>
      </c>
      <c r="E1089" s="3" t="s">
        <v>4</v>
      </c>
      <c r="F1089" t="s">
        <v>722</v>
      </c>
      <c r="G1089" s="5" t="str">
        <f t="shared" si="16"/>
        <v>View Response</v>
      </c>
      <c r="H1089" t="s">
        <v>3020</v>
      </c>
      <c r="I1089" t="s">
        <v>3023</v>
      </c>
      <c r="J1089" t="s">
        <v>3029</v>
      </c>
      <c r="M1089" t="s">
        <v>2923</v>
      </c>
    </row>
    <row r="1090" spans="1:14" x14ac:dyDescent="0.35">
      <c r="A1090">
        <v>1191245</v>
      </c>
      <c r="B1090" t="s">
        <v>2325</v>
      </c>
      <c r="C1090" t="s">
        <v>4</v>
      </c>
      <c r="D1090" t="s">
        <v>4</v>
      </c>
      <c r="E1090" s="3" t="s">
        <v>4</v>
      </c>
      <c r="F1090" t="s">
        <v>722</v>
      </c>
      <c r="G1090" s="5" t="str">
        <f t="shared" si="16"/>
        <v>View Response</v>
      </c>
      <c r="H1090" t="s">
        <v>3020</v>
      </c>
      <c r="I1090" t="s">
        <v>3023</v>
      </c>
      <c r="J1090" t="s">
        <v>3029</v>
      </c>
      <c r="M1090" t="s">
        <v>2924</v>
      </c>
    </row>
    <row r="1091" spans="1:14" x14ac:dyDescent="0.35">
      <c r="A1091">
        <v>1191246</v>
      </c>
      <c r="B1091" t="s">
        <v>2326</v>
      </c>
      <c r="C1091" t="s">
        <v>723</v>
      </c>
      <c r="D1091" t="s">
        <v>4</v>
      </c>
      <c r="E1091" s="3" t="s">
        <v>4</v>
      </c>
      <c r="F1091" t="s">
        <v>724</v>
      </c>
      <c r="G1091" s="5" t="str">
        <f t="shared" ref="G1091:G1154" si="17">HYPERLINK(F1091,"View Response")</f>
        <v>View Response</v>
      </c>
      <c r="H1091" t="s">
        <v>3020</v>
      </c>
      <c r="I1091" t="s">
        <v>3023</v>
      </c>
      <c r="J1091" t="s">
        <v>3029</v>
      </c>
      <c r="M1091" t="s">
        <v>2935</v>
      </c>
    </row>
    <row r="1092" spans="1:14" x14ac:dyDescent="0.35">
      <c r="A1092">
        <v>1191246</v>
      </c>
      <c r="B1092" t="s">
        <v>2326</v>
      </c>
      <c r="C1092" t="s">
        <v>723</v>
      </c>
      <c r="D1092" t="s">
        <v>4</v>
      </c>
      <c r="E1092" s="3" t="s">
        <v>4</v>
      </c>
      <c r="F1092" t="s">
        <v>724</v>
      </c>
      <c r="G1092" s="5" t="str">
        <f t="shared" si="17"/>
        <v>View Response</v>
      </c>
      <c r="H1092" t="s">
        <v>3020</v>
      </c>
      <c r="I1092" t="s">
        <v>3023</v>
      </c>
      <c r="J1092" t="s">
        <v>3029</v>
      </c>
      <c r="M1092" t="s">
        <v>2936</v>
      </c>
    </row>
    <row r="1093" spans="1:14" x14ac:dyDescent="0.35">
      <c r="A1093">
        <v>1191255</v>
      </c>
      <c r="B1093" t="s">
        <v>2327</v>
      </c>
      <c r="C1093" t="s">
        <v>725</v>
      </c>
      <c r="D1093" t="s">
        <v>4</v>
      </c>
      <c r="E1093" s="3" t="s">
        <v>4</v>
      </c>
      <c r="F1093" t="s">
        <v>726</v>
      </c>
      <c r="G1093" s="5" t="str">
        <f t="shared" si="17"/>
        <v>View Response</v>
      </c>
      <c r="H1093" t="s">
        <v>3020</v>
      </c>
      <c r="I1093" t="s">
        <v>3029</v>
      </c>
      <c r="J1093" t="s">
        <v>3021</v>
      </c>
      <c r="L1093" t="s">
        <v>2990</v>
      </c>
    </row>
    <row r="1094" spans="1:14" x14ac:dyDescent="0.35">
      <c r="A1094">
        <v>1191255</v>
      </c>
      <c r="B1094" t="s">
        <v>2327</v>
      </c>
      <c r="C1094" t="s">
        <v>725</v>
      </c>
      <c r="D1094" t="s">
        <v>4</v>
      </c>
      <c r="E1094" s="3" t="s">
        <v>4</v>
      </c>
      <c r="F1094" t="s">
        <v>726</v>
      </c>
      <c r="G1094" s="5" t="str">
        <f t="shared" si="17"/>
        <v>View Response</v>
      </c>
      <c r="H1094" t="s">
        <v>3020</v>
      </c>
      <c r="I1094" t="s">
        <v>3029</v>
      </c>
      <c r="J1094" t="s">
        <v>3021</v>
      </c>
      <c r="L1094" t="s">
        <v>2943</v>
      </c>
    </row>
    <row r="1095" spans="1:14" x14ac:dyDescent="0.35">
      <c r="A1095">
        <v>1191255</v>
      </c>
      <c r="B1095" t="s">
        <v>2327</v>
      </c>
      <c r="C1095" t="s">
        <v>725</v>
      </c>
      <c r="D1095" t="s">
        <v>4</v>
      </c>
      <c r="E1095" s="3" t="s">
        <v>4</v>
      </c>
      <c r="F1095" t="s">
        <v>726</v>
      </c>
      <c r="G1095" s="5" t="str">
        <f t="shared" si="17"/>
        <v>View Response</v>
      </c>
      <c r="H1095" t="s">
        <v>3020</v>
      </c>
      <c r="I1095" t="s">
        <v>3029</v>
      </c>
      <c r="J1095" t="s">
        <v>3021</v>
      </c>
      <c r="L1095" t="s">
        <v>2981</v>
      </c>
    </row>
    <row r="1096" spans="1:14" x14ac:dyDescent="0.35">
      <c r="A1096">
        <v>1191255</v>
      </c>
      <c r="B1096" t="s">
        <v>2327</v>
      </c>
      <c r="C1096" t="s">
        <v>725</v>
      </c>
      <c r="D1096" t="s">
        <v>4</v>
      </c>
      <c r="E1096" s="3" t="s">
        <v>4</v>
      </c>
      <c r="F1096" t="s">
        <v>726</v>
      </c>
      <c r="G1096" s="5" t="str">
        <f t="shared" si="17"/>
        <v>View Response</v>
      </c>
      <c r="H1096" t="s">
        <v>3020</v>
      </c>
      <c r="I1096" t="s">
        <v>3029</v>
      </c>
      <c r="J1096" t="s">
        <v>3021</v>
      </c>
      <c r="L1096" t="s">
        <v>2925</v>
      </c>
    </row>
    <row r="1097" spans="1:14" x14ac:dyDescent="0.35">
      <c r="A1097">
        <v>1191255</v>
      </c>
      <c r="B1097" t="s">
        <v>2327</v>
      </c>
      <c r="C1097" t="s">
        <v>725</v>
      </c>
      <c r="D1097" t="s">
        <v>4</v>
      </c>
      <c r="E1097" s="3" t="s">
        <v>4</v>
      </c>
      <c r="F1097" t="s">
        <v>726</v>
      </c>
      <c r="G1097" s="5" t="str">
        <f t="shared" si="17"/>
        <v>View Response</v>
      </c>
      <c r="H1097" t="s">
        <v>3020</v>
      </c>
      <c r="I1097" t="s">
        <v>3029</v>
      </c>
      <c r="J1097" t="s">
        <v>3021</v>
      </c>
      <c r="L1097" t="s">
        <v>2958</v>
      </c>
    </row>
    <row r="1098" spans="1:14" x14ac:dyDescent="0.35">
      <c r="A1098">
        <v>1191255</v>
      </c>
      <c r="B1098" t="s">
        <v>2327</v>
      </c>
      <c r="C1098" t="s">
        <v>725</v>
      </c>
      <c r="D1098" t="s">
        <v>4</v>
      </c>
      <c r="E1098" s="3" t="s">
        <v>4</v>
      </c>
      <c r="F1098" t="s">
        <v>726</v>
      </c>
      <c r="G1098" s="5" t="str">
        <f t="shared" si="17"/>
        <v>View Response</v>
      </c>
      <c r="H1098" t="s">
        <v>3020</v>
      </c>
      <c r="I1098" t="s">
        <v>3029</v>
      </c>
      <c r="J1098" t="s">
        <v>3021</v>
      </c>
      <c r="L1098" t="s">
        <v>2959</v>
      </c>
    </row>
    <row r="1099" spans="1:14" x14ac:dyDescent="0.35">
      <c r="A1099">
        <v>1191255</v>
      </c>
      <c r="B1099" t="s">
        <v>2327</v>
      </c>
      <c r="C1099" t="s">
        <v>725</v>
      </c>
      <c r="D1099" t="s">
        <v>4</v>
      </c>
      <c r="E1099" s="3" t="s">
        <v>4</v>
      </c>
      <c r="F1099" t="s">
        <v>726</v>
      </c>
      <c r="G1099" s="5" t="str">
        <f t="shared" si="17"/>
        <v>View Response</v>
      </c>
      <c r="H1099" t="s">
        <v>3020</v>
      </c>
      <c r="I1099" t="s">
        <v>3029</v>
      </c>
      <c r="J1099" t="s">
        <v>3021</v>
      </c>
      <c r="L1099" t="s">
        <v>2995</v>
      </c>
    </row>
    <row r="1100" spans="1:14" x14ac:dyDescent="0.35">
      <c r="A1100">
        <v>1191259</v>
      </c>
      <c r="B1100" t="s">
        <v>2328</v>
      </c>
      <c r="C1100" t="s">
        <v>4</v>
      </c>
      <c r="D1100" t="s">
        <v>4</v>
      </c>
      <c r="E1100" s="3" t="s">
        <v>4</v>
      </c>
      <c r="F1100" t="s">
        <v>727</v>
      </c>
      <c r="G1100" s="5" t="str">
        <f t="shared" si="17"/>
        <v>View Response</v>
      </c>
      <c r="H1100" t="s">
        <v>3020</v>
      </c>
      <c r="I1100" t="s">
        <v>3029</v>
      </c>
      <c r="J1100" t="s">
        <v>3029</v>
      </c>
      <c r="L1100" t="s">
        <v>2938</v>
      </c>
    </row>
    <row r="1101" spans="1:14" x14ac:dyDescent="0.35">
      <c r="A1101">
        <v>1191263</v>
      </c>
      <c r="B1101" t="s">
        <v>2329</v>
      </c>
      <c r="C1101" t="s">
        <v>728</v>
      </c>
      <c r="D1101" t="s">
        <v>4</v>
      </c>
      <c r="E1101" s="3" t="s">
        <v>127</v>
      </c>
      <c r="F1101" t="s">
        <v>729</v>
      </c>
      <c r="G1101" s="5" t="str">
        <f t="shared" si="17"/>
        <v>View Response</v>
      </c>
      <c r="H1101" t="s">
        <v>3020</v>
      </c>
      <c r="I1101" t="s">
        <v>3029</v>
      </c>
      <c r="J1101" t="s">
        <v>3029</v>
      </c>
      <c r="M1101" t="s">
        <v>2917</v>
      </c>
    </row>
    <row r="1102" spans="1:14" x14ac:dyDescent="0.35">
      <c r="A1102">
        <v>1191266</v>
      </c>
      <c r="B1102" t="s">
        <v>2331</v>
      </c>
      <c r="C1102" t="s">
        <v>4</v>
      </c>
      <c r="D1102" t="s">
        <v>4</v>
      </c>
      <c r="E1102" s="3" t="s">
        <v>4</v>
      </c>
      <c r="F1102" t="s">
        <v>730</v>
      </c>
      <c r="G1102" s="5" t="str">
        <f t="shared" si="17"/>
        <v>View Response</v>
      </c>
      <c r="H1102" t="s">
        <v>3020</v>
      </c>
      <c r="I1102" t="s">
        <v>3023</v>
      </c>
      <c r="J1102" t="s">
        <v>3021</v>
      </c>
      <c r="N1102" t="s">
        <v>232</v>
      </c>
    </row>
    <row r="1103" spans="1:14" x14ac:dyDescent="0.35">
      <c r="A1103">
        <v>1191267</v>
      </c>
      <c r="B1103" t="s">
        <v>2322</v>
      </c>
      <c r="C1103" t="s">
        <v>716</v>
      </c>
      <c r="D1103" t="s">
        <v>717</v>
      </c>
      <c r="E1103" s="3" t="s">
        <v>127</v>
      </c>
      <c r="F1103" t="s">
        <v>731</v>
      </c>
      <c r="G1103" s="5" t="str">
        <f t="shared" si="17"/>
        <v>View Response</v>
      </c>
      <c r="H1103" t="s">
        <v>3020</v>
      </c>
      <c r="I1103" t="s">
        <v>3023</v>
      </c>
      <c r="J1103" t="s">
        <v>3029</v>
      </c>
      <c r="N1103" t="s">
        <v>338</v>
      </c>
    </row>
    <row r="1104" spans="1:14" x14ac:dyDescent="0.35">
      <c r="A1104">
        <v>1191267</v>
      </c>
      <c r="B1104" t="s">
        <v>2322</v>
      </c>
      <c r="C1104" t="s">
        <v>716</v>
      </c>
      <c r="D1104" t="s">
        <v>717</v>
      </c>
      <c r="E1104" s="3" t="s">
        <v>127</v>
      </c>
      <c r="F1104" t="s">
        <v>731</v>
      </c>
      <c r="G1104" s="5" t="str">
        <f t="shared" si="17"/>
        <v>View Response</v>
      </c>
      <c r="H1104" t="s">
        <v>3020</v>
      </c>
      <c r="I1104" t="s">
        <v>3023</v>
      </c>
      <c r="J1104" t="s">
        <v>3029</v>
      </c>
      <c r="M1104" t="s">
        <v>2992</v>
      </c>
    </row>
    <row r="1105" spans="1:14" x14ac:dyDescent="0.35">
      <c r="A1105">
        <v>1191269</v>
      </c>
      <c r="B1105" t="s">
        <v>2329</v>
      </c>
      <c r="C1105" t="s">
        <v>728</v>
      </c>
      <c r="D1105" t="s">
        <v>4</v>
      </c>
      <c r="E1105" s="3" t="s">
        <v>127</v>
      </c>
      <c r="F1105" t="s">
        <v>732</v>
      </c>
      <c r="G1105" s="5" t="str">
        <f t="shared" si="17"/>
        <v>View Response</v>
      </c>
      <c r="H1105" t="s">
        <v>3020</v>
      </c>
      <c r="I1105" t="s">
        <v>3029</v>
      </c>
      <c r="J1105" t="s">
        <v>3029</v>
      </c>
      <c r="L1105" t="s">
        <v>2925</v>
      </c>
    </row>
    <row r="1106" spans="1:14" x14ac:dyDescent="0.35">
      <c r="A1106">
        <v>1191277</v>
      </c>
      <c r="B1106" t="s">
        <v>2332</v>
      </c>
      <c r="C1106" t="s">
        <v>4</v>
      </c>
      <c r="D1106" t="s">
        <v>4</v>
      </c>
      <c r="E1106" s="3" t="s">
        <v>4</v>
      </c>
      <c r="F1106" t="s">
        <v>733</v>
      </c>
      <c r="G1106" s="5" t="str">
        <f t="shared" si="17"/>
        <v>View Response</v>
      </c>
      <c r="H1106" t="s">
        <v>3020</v>
      </c>
      <c r="I1106" t="s">
        <v>3023</v>
      </c>
      <c r="J1106" t="s">
        <v>3029</v>
      </c>
      <c r="L1106" t="s">
        <v>2925</v>
      </c>
    </row>
    <row r="1107" spans="1:14" x14ac:dyDescent="0.35">
      <c r="A1107">
        <v>1191282</v>
      </c>
      <c r="B1107" t="s">
        <v>2333</v>
      </c>
      <c r="C1107" t="s">
        <v>4</v>
      </c>
      <c r="D1107" t="s">
        <v>4</v>
      </c>
      <c r="E1107" s="3" t="s">
        <v>4</v>
      </c>
      <c r="F1107" t="s">
        <v>734</v>
      </c>
      <c r="G1107" s="5" t="str">
        <f t="shared" si="17"/>
        <v>View Response</v>
      </c>
      <c r="H1107" t="s">
        <v>3020</v>
      </c>
      <c r="I1107" t="s">
        <v>3023</v>
      </c>
      <c r="J1107" t="s">
        <v>3029</v>
      </c>
      <c r="M1107" t="s">
        <v>2923</v>
      </c>
    </row>
    <row r="1108" spans="1:14" x14ac:dyDescent="0.35">
      <c r="A1108">
        <v>1191282</v>
      </c>
      <c r="B1108" t="s">
        <v>2333</v>
      </c>
      <c r="C1108" t="s">
        <v>4</v>
      </c>
      <c r="D1108" t="s">
        <v>4</v>
      </c>
      <c r="E1108" s="3" t="s">
        <v>4</v>
      </c>
      <c r="F1108" t="s">
        <v>734</v>
      </c>
      <c r="G1108" s="5" t="str">
        <f t="shared" si="17"/>
        <v>View Response</v>
      </c>
      <c r="H1108" t="s">
        <v>3020</v>
      </c>
      <c r="I1108" t="s">
        <v>3023</v>
      </c>
      <c r="J1108" t="s">
        <v>3029</v>
      </c>
      <c r="M1108" t="s">
        <v>2924</v>
      </c>
    </row>
    <row r="1109" spans="1:14" x14ac:dyDescent="0.35">
      <c r="A1109">
        <v>1191285</v>
      </c>
      <c r="B1109" t="s">
        <v>2334</v>
      </c>
      <c r="C1109" t="s">
        <v>735</v>
      </c>
      <c r="D1109" t="s">
        <v>736</v>
      </c>
      <c r="E1109" s="3" t="s">
        <v>4</v>
      </c>
      <c r="F1109" t="s">
        <v>737</v>
      </c>
      <c r="G1109" s="5" t="str">
        <f t="shared" si="17"/>
        <v>View Response</v>
      </c>
      <c r="H1109" t="s">
        <v>3020</v>
      </c>
      <c r="I1109" t="s">
        <v>3029</v>
      </c>
      <c r="J1109" t="s">
        <v>3029</v>
      </c>
      <c r="N1109" t="s">
        <v>338</v>
      </c>
    </row>
    <row r="1110" spans="1:14" x14ac:dyDescent="0.35">
      <c r="A1110">
        <v>1191285</v>
      </c>
      <c r="B1110" t="s">
        <v>2334</v>
      </c>
      <c r="C1110" t="s">
        <v>735</v>
      </c>
      <c r="D1110" t="s">
        <v>736</v>
      </c>
      <c r="E1110" s="3" t="s">
        <v>4</v>
      </c>
      <c r="F1110" t="s">
        <v>737</v>
      </c>
      <c r="G1110" s="5" t="str">
        <f t="shared" si="17"/>
        <v>View Response</v>
      </c>
      <c r="H1110" t="s">
        <v>3020</v>
      </c>
      <c r="I1110" t="s">
        <v>3029</v>
      </c>
      <c r="J1110" t="s">
        <v>3029</v>
      </c>
      <c r="L1110" t="s">
        <v>2943</v>
      </c>
    </row>
    <row r="1111" spans="1:14" x14ac:dyDescent="0.35">
      <c r="A1111">
        <v>1191285</v>
      </c>
      <c r="B1111" t="s">
        <v>2334</v>
      </c>
      <c r="C1111" t="s">
        <v>735</v>
      </c>
      <c r="D1111" t="s">
        <v>736</v>
      </c>
      <c r="E1111" s="3" t="s">
        <v>4</v>
      </c>
      <c r="F1111" t="s">
        <v>737</v>
      </c>
      <c r="G1111" s="5" t="str">
        <f t="shared" si="17"/>
        <v>View Response</v>
      </c>
      <c r="H1111" t="s">
        <v>3020</v>
      </c>
      <c r="I1111" t="s">
        <v>3029</v>
      </c>
      <c r="J1111" t="s">
        <v>3029</v>
      </c>
      <c r="L1111" t="s">
        <v>2961</v>
      </c>
    </row>
    <row r="1112" spans="1:14" x14ac:dyDescent="0.35">
      <c r="A1112">
        <v>1191285</v>
      </c>
      <c r="B1112" t="s">
        <v>2334</v>
      </c>
      <c r="C1112" t="s">
        <v>735</v>
      </c>
      <c r="D1112" t="s">
        <v>736</v>
      </c>
      <c r="E1112" s="3" t="s">
        <v>4</v>
      </c>
      <c r="F1112" t="s">
        <v>737</v>
      </c>
      <c r="G1112" s="5" t="str">
        <f t="shared" si="17"/>
        <v>View Response</v>
      </c>
      <c r="H1112" t="s">
        <v>3020</v>
      </c>
      <c r="I1112" t="s">
        <v>3029</v>
      </c>
      <c r="J1112" t="s">
        <v>3029</v>
      </c>
      <c r="L1112" t="s">
        <v>2981</v>
      </c>
    </row>
    <row r="1113" spans="1:14" x14ac:dyDescent="0.35">
      <c r="A1113">
        <v>1191285</v>
      </c>
      <c r="B1113" t="s">
        <v>2334</v>
      </c>
      <c r="C1113" t="s">
        <v>735</v>
      </c>
      <c r="D1113" t="s">
        <v>736</v>
      </c>
      <c r="E1113" s="3" t="s">
        <v>4</v>
      </c>
      <c r="F1113" t="s">
        <v>737</v>
      </c>
      <c r="G1113" s="5" t="str">
        <f t="shared" si="17"/>
        <v>View Response</v>
      </c>
      <c r="H1113" t="s">
        <v>3020</v>
      </c>
      <c r="I1113" t="s">
        <v>3029</v>
      </c>
      <c r="J1113" t="s">
        <v>3029</v>
      </c>
      <c r="L1113" t="s">
        <v>2925</v>
      </c>
    </row>
    <row r="1114" spans="1:14" x14ac:dyDescent="0.35">
      <c r="A1114">
        <v>1191285</v>
      </c>
      <c r="B1114" t="s">
        <v>2334</v>
      </c>
      <c r="C1114" t="s">
        <v>735</v>
      </c>
      <c r="D1114" t="s">
        <v>736</v>
      </c>
      <c r="E1114" s="3" t="s">
        <v>4</v>
      </c>
      <c r="F1114" t="s">
        <v>737</v>
      </c>
      <c r="G1114" s="5" t="str">
        <f t="shared" si="17"/>
        <v>View Response</v>
      </c>
      <c r="H1114" t="s">
        <v>3020</v>
      </c>
      <c r="I1114" t="s">
        <v>3029</v>
      </c>
      <c r="J1114" t="s">
        <v>3029</v>
      </c>
      <c r="L1114" t="s">
        <v>2937</v>
      </c>
    </row>
    <row r="1115" spans="1:14" x14ac:dyDescent="0.35">
      <c r="A1115">
        <v>1191287</v>
      </c>
      <c r="B1115" t="s">
        <v>2215</v>
      </c>
      <c r="C1115" t="s">
        <v>4</v>
      </c>
      <c r="D1115" t="s">
        <v>4</v>
      </c>
      <c r="E1115" s="3" t="s">
        <v>4</v>
      </c>
      <c r="F1115" t="s">
        <v>738</v>
      </c>
      <c r="G1115" s="5" t="str">
        <f t="shared" si="17"/>
        <v>View Response</v>
      </c>
      <c r="H1115" t="s">
        <v>3020</v>
      </c>
      <c r="I1115" t="s">
        <v>3029</v>
      </c>
      <c r="J1115" t="s">
        <v>3029</v>
      </c>
      <c r="M1115" t="s">
        <v>2922</v>
      </c>
    </row>
    <row r="1116" spans="1:14" x14ac:dyDescent="0.35">
      <c r="A1116">
        <v>1191288</v>
      </c>
      <c r="B1116" t="s">
        <v>2335</v>
      </c>
      <c r="C1116" t="s">
        <v>4</v>
      </c>
      <c r="D1116" t="s">
        <v>4</v>
      </c>
      <c r="E1116" s="3" t="s">
        <v>4</v>
      </c>
      <c r="F1116" t="s">
        <v>739</v>
      </c>
      <c r="G1116" s="5" t="str">
        <f t="shared" si="17"/>
        <v>View Response</v>
      </c>
      <c r="H1116" t="s">
        <v>3029</v>
      </c>
      <c r="I1116" t="s">
        <v>3023</v>
      </c>
      <c r="J1116" t="s">
        <v>3029</v>
      </c>
      <c r="L1116" t="s">
        <v>2938</v>
      </c>
    </row>
    <row r="1117" spans="1:14" x14ac:dyDescent="0.35">
      <c r="A1117">
        <v>1191290</v>
      </c>
      <c r="B1117" t="s">
        <v>2185</v>
      </c>
      <c r="C1117" t="s">
        <v>4</v>
      </c>
      <c r="D1117" t="s">
        <v>4</v>
      </c>
      <c r="E1117" s="3" t="s">
        <v>4</v>
      </c>
      <c r="F1117" t="s">
        <v>740</v>
      </c>
      <c r="G1117" s="5" t="str">
        <f t="shared" si="17"/>
        <v>View Response</v>
      </c>
      <c r="H1117" t="s">
        <v>3029</v>
      </c>
      <c r="I1117" t="s">
        <v>3023</v>
      </c>
      <c r="J1117" t="s">
        <v>3021</v>
      </c>
      <c r="L1117" t="s">
        <v>2938</v>
      </c>
    </row>
    <row r="1118" spans="1:14" x14ac:dyDescent="0.35">
      <c r="A1118">
        <v>1191291</v>
      </c>
      <c r="B1118" t="s">
        <v>2336</v>
      </c>
      <c r="C1118" t="s">
        <v>4</v>
      </c>
      <c r="D1118" t="s">
        <v>4</v>
      </c>
      <c r="E1118" s="3" t="s">
        <v>4</v>
      </c>
      <c r="F1118" t="s">
        <v>741</v>
      </c>
      <c r="G1118" s="5" t="str">
        <f t="shared" si="17"/>
        <v>View Response</v>
      </c>
      <c r="H1118" t="s">
        <v>3020</v>
      </c>
      <c r="I1118" t="s">
        <v>3023</v>
      </c>
      <c r="J1118" t="s">
        <v>3029</v>
      </c>
      <c r="M1118" t="s">
        <v>2923</v>
      </c>
    </row>
    <row r="1119" spans="1:14" x14ac:dyDescent="0.35">
      <c r="A1119">
        <v>1191291</v>
      </c>
      <c r="B1119" t="s">
        <v>2336</v>
      </c>
      <c r="C1119" t="s">
        <v>4</v>
      </c>
      <c r="D1119" t="s">
        <v>4</v>
      </c>
      <c r="E1119" s="3" t="s">
        <v>4</v>
      </c>
      <c r="F1119" t="s">
        <v>741</v>
      </c>
      <c r="G1119" s="5" t="str">
        <f t="shared" si="17"/>
        <v>View Response</v>
      </c>
      <c r="H1119" t="s">
        <v>3020</v>
      </c>
      <c r="I1119" t="s">
        <v>3023</v>
      </c>
      <c r="J1119" t="s">
        <v>3029</v>
      </c>
      <c r="M1119" t="s">
        <v>2924</v>
      </c>
    </row>
    <row r="1120" spans="1:14" x14ac:dyDescent="0.35">
      <c r="A1120">
        <v>1191292</v>
      </c>
      <c r="B1120" t="s">
        <v>2337</v>
      </c>
      <c r="C1120" t="s">
        <v>4</v>
      </c>
      <c r="D1120" t="s">
        <v>4</v>
      </c>
      <c r="E1120" s="3" t="s">
        <v>4</v>
      </c>
      <c r="F1120" t="s">
        <v>742</v>
      </c>
      <c r="G1120" s="5" t="str">
        <f t="shared" si="17"/>
        <v>View Response</v>
      </c>
      <c r="H1120" t="s">
        <v>3020</v>
      </c>
      <c r="I1120" t="s">
        <v>3023</v>
      </c>
      <c r="J1120" t="s">
        <v>3029</v>
      </c>
      <c r="M1120" t="s">
        <v>2923</v>
      </c>
    </row>
    <row r="1121" spans="1:14" x14ac:dyDescent="0.35">
      <c r="A1121">
        <v>1191292</v>
      </c>
      <c r="B1121" t="s">
        <v>2337</v>
      </c>
      <c r="C1121" t="s">
        <v>4</v>
      </c>
      <c r="D1121" t="s">
        <v>4</v>
      </c>
      <c r="E1121" s="3" t="s">
        <v>4</v>
      </c>
      <c r="F1121" t="s">
        <v>742</v>
      </c>
      <c r="G1121" s="5" t="str">
        <f t="shared" si="17"/>
        <v>View Response</v>
      </c>
      <c r="H1121" t="s">
        <v>3020</v>
      </c>
      <c r="I1121" t="s">
        <v>3023</v>
      </c>
      <c r="J1121" t="s">
        <v>3029</v>
      </c>
      <c r="M1121" t="s">
        <v>2924</v>
      </c>
    </row>
    <row r="1122" spans="1:14" x14ac:dyDescent="0.35">
      <c r="A1122">
        <v>1191293</v>
      </c>
      <c r="B1122" t="s">
        <v>2338</v>
      </c>
      <c r="C1122" t="s">
        <v>4</v>
      </c>
      <c r="D1122" t="s">
        <v>4</v>
      </c>
      <c r="E1122" s="3" t="s">
        <v>127</v>
      </c>
      <c r="F1122" t="s">
        <v>743</v>
      </c>
      <c r="G1122" s="5" t="str">
        <f t="shared" si="17"/>
        <v>View Response</v>
      </c>
      <c r="H1122" t="s">
        <v>3020</v>
      </c>
      <c r="I1122" t="s">
        <v>3023</v>
      </c>
      <c r="J1122" t="s">
        <v>3021</v>
      </c>
      <c r="N1122" t="s">
        <v>232</v>
      </c>
    </row>
    <row r="1123" spans="1:14" x14ac:dyDescent="0.35">
      <c r="A1123">
        <v>1191293</v>
      </c>
      <c r="B1123" t="s">
        <v>2338</v>
      </c>
      <c r="C1123" t="s">
        <v>4</v>
      </c>
      <c r="D1123" t="s">
        <v>4</v>
      </c>
      <c r="E1123" s="3" t="s">
        <v>127</v>
      </c>
      <c r="F1123" t="s">
        <v>743</v>
      </c>
      <c r="G1123" s="5" t="str">
        <f t="shared" si="17"/>
        <v>View Response</v>
      </c>
      <c r="H1123" t="s">
        <v>3020</v>
      </c>
      <c r="I1123" t="s">
        <v>3023</v>
      </c>
      <c r="J1123" t="s">
        <v>3021</v>
      </c>
      <c r="M1123" t="s">
        <v>2922</v>
      </c>
    </row>
    <row r="1124" spans="1:14" x14ac:dyDescent="0.35">
      <c r="A1124">
        <v>1191295</v>
      </c>
      <c r="B1124" t="s">
        <v>2339</v>
      </c>
      <c r="C1124" t="s">
        <v>4</v>
      </c>
      <c r="D1124" t="s">
        <v>4</v>
      </c>
      <c r="E1124" s="3" t="s">
        <v>4</v>
      </c>
      <c r="F1124" t="s">
        <v>744</v>
      </c>
      <c r="G1124" s="5" t="str">
        <f t="shared" si="17"/>
        <v>View Response</v>
      </c>
      <c r="H1124" t="s">
        <v>3020</v>
      </c>
      <c r="I1124" t="s">
        <v>3023</v>
      </c>
      <c r="J1124" t="s">
        <v>3021</v>
      </c>
      <c r="M1124" t="s">
        <v>2917</v>
      </c>
    </row>
    <row r="1125" spans="1:14" x14ac:dyDescent="0.35">
      <c r="A1125">
        <v>1191299</v>
      </c>
      <c r="B1125" t="s">
        <v>2224</v>
      </c>
      <c r="C1125" t="s">
        <v>545</v>
      </c>
      <c r="D1125" t="s">
        <v>4</v>
      </c>
      <c r="E1125" s="3" t="s">
        <v>127</v>
      </c>
      <c r="F1125" t="s">
        <v>745</v>
      </c>
      <c r="G1125" s="5" t="str">
        <f t="shared" si="17"/>
        <v>View Response</v>
      </c>
      <c r="H1125" t="s">
        <v>3020</v>
      </c>
      <c r="I1125" t="s">
        <v>3024</v>
      </c>
      <c r="J1125" t="s">
        <v>3022</v>
      </c>
      <c r="M1125" t="s">
        <v>2922</v>
      </c>
    </row>
    <row r="1126" spans="1:14" x14ac:dyDescent="0.35">
      <c r="A1126">
        <v>1191305</v>
      </c>
      <c r="B1126" t="s">
        <v>2340</v>
      </c>
      <c r="C1126" t="s">
        <v>4</v>
      </c>
      <c r="D1126" t="s">
        <v>4</v>
      </c>
      <c r="E1126" s="3" t="s">
        <v>127</v>
      </c>
      <c r="F1126" t="s">
        <v>746</v>
      </c>
      <c r="G1126" s="5" t="str">
        <f t="shared" si="17"/>
        <v>View Response</v>
      </c>
      <c r="H1126" t="s">
        <v>3020</v>
      </c>
      <c r="I1126" t="s">
        <v>3023</v>
      </c>
      <c r="J1126" t="s">
        <v>3021</v>
      </c>
      <c r="M1126" t="s">
        <v>2917</v>
      </c>
    </row>
    <row r="1127" spans="1:14" x14ac:dyDescent="0.35">
      <c r="A1127">
        <v>1191308</v>
      </c>
      <c r="B1127" t="s">
        <v>2340</v>
      </c>
      <c r="C1127" t="s">
        <v>4</v>
      </c>
      <c r="D1127" t="s">
        <v>4</v>
      </c>
      <c r="E1127" s="3" t="s">
        <v>127</v>
      </c>
      <c r="F1127" t="s">
        <v>747</v>
      </c>
      <c r="G1127" s="5" t="str">
        <f t="shared" si="17"/>
        <v>View Response</v>
      </c>
      <c r="H1127" t="s">
        <v>3020</v>
      </c>
      <c r="I1127" t="s">
        <v>3023</v>
      </c>
      <c r="J1127" t="s">
        <v>3021</v>
      </c>
      <c r="M1127" t="s">
        <v>2945</v>
      </c>
    </row>
    <row r="1128" spans="1:14" x14ac:dyDescent="0.35">
      <c r="A1128">
        <v>1191308</v>
      </c>
      <c r="B1128" t="s">
        <v>2340</v>
      </c>
      <c r="C1128" t="s">
        <v>4</v>
      </c>
      <c r="D1128" t="s">
        <v>4</v>
      </c>
      <c r="E1128" s="3" t="s">
        <v>127</v>
      </c>
      <c r="F1128" t="s">
        <v>747</v>
      </c>
      <c r="G1128" s="5" t="str">
        <f t="shared" si="17"/>
        <v>View Response</v>
      </c>
      <c r="H1128" t="s">
        <v>3020</v>
      </c>
      <c r="I1128" t="s">
        <v>3023</v>
      </c>
      <c r="J1128" t="s">
        <v>3021</v>
      </c>
      <c r="M1128" t="s">
        <v>2946</v>
      </c>
    </row>
    <row r="1129" spans="1:14" x14ac:dyDescent="0.35">
      <c r="A1129">
        <v>1191308</v>
      </c>
      <c r="B1129" t="s">
        <v>2340</v>
      </c>
      <c r="C1129" t="s">
        <v>4</v>
      </c>
      <c r="D1129" t="s">
        <v>4</v>
      </c>
      <c r="E1129" s="3" t="s">
        <v>127</v>
      </c>
      <c r="F1129" t="s">
        <v>747</v>
      </c>
      <c r="G1129" s="5" t="str">
        <f t="shared" si="17"/>
        <v>View Response</v>
      </c>
      <c r="H1129" t="s">
        <v>3020</v>
      </c>
      <c r="I1129" t="s">
        <v>3023</v>
      </c>
      <c r="J1129" t="s">
        <v>3021</v>
      </c>
      <c r="M1129" t="s">
        <v>2947</v>
      </c>
    </row>
    <row r="1130" spans="1:14" x14ac:dyDescent="0.35">
      <c r="A1130">
        <v>1191309</v>
      </c>
      <c r="B1130" t="s">
        <v>2341</v>
      </c>
      <c r="C1130" t="s">
        <v>4</v>
      </c>
      <c r="D1130" t="s">
        <v>4</v>
      </c>
      <c r="E1130" s="3" t="s">
        <v>4</v>
      </c>
      <c r="F1130" t="s">
        <v>748</v>
      </c>
      <c r="G1130" s="5" t="str">
        <f t="shared" si="17"/>
        <v>View Response</v>
      </c>
      <c r="H1130" t="s">
        <v>3020</v>
      </c>
      <c r="I1130" t="s">
        <v>3023</v>
      </c>
      <c r="J1130" t="s">
        <v>3029</v>
      </c>
      <c r="M1130" t="s">
        <v>2923</v>
      </c>
    </row>
    <row r="1131" spans="1:14" x14ac:dyDescent="0.35">
      <c r="A1131">
        <v>1191309</v>
      </c>
      <c r="B1131" t="s">
        <v>2341</v>
      </c>
      <c r="C1131" t="s">
        <v>4</v>
      </c>
      <c r="D1131" t="s">
        <v>4</v>
      </c>
      <c r="E1131" s="3" t="s">
        <v>4</v>
      </c>
      <c r="F1131" t="s">
        <v>748</v>
      </c>
      <c r="G1131" s="5" t="str">
        <f t="shared" si="17"/>
        <v>View Response</v>
      </c>
      <c r="H1131" t="s">
        <v>3020</v>
      </c>
      <c r="I1131" t="s">
        <v>3023</v>
      </c>
      <c r="J1131" t="s">
        <v>3029</v>
      </c>
      <c r="M1131" t="s">
        <v>2924</v>
      </c>
    </row>
    <row r="1132" spans="1:14" x14ac:dyDescent="0.35">
      <c r="A1132">
        <v>1191315</v>
      </c>
      <c r="B1132" t="s">
        <v>2342</v>
      </c>
      <c r="C1132" t="s">
        <v>4</v>
      </c>
      <c r="D1132" t="s">
        <v>4</v>
      </c>
      <c r="E1132" s="3" t="s">
        <v>4</v>
      </c>
      <c r="F1132" t="s">
        <v>749</v>
      </c>
      <c r="G1132" s="5" t="str">
        <f t="shared" si="17"/>
        <v>View Response</v>
      </c>
      <c r="H1132" t="s">
        <v>3020</v>
      </c>
      <c r="I1132" t="s">
        <v>3029</v>
      </c>
      <c r="J1132" t="s">
        <v>3021</v>
      </c>
      <c r="L1132" t="s">
        <v>2938</v>
      </c>
    </row>
    <row r="1133" spans="1:14" x14ac:dyDescent="0.35">
      <c r="A1133">
        <v>1191316</v>
      </c>
      <c r="B1133" t="s">
        <v>2343</v>
      </c>
      <c r="C1133" t="s">
        <v>4</v>
      </c>
      <c r="D1133" t="s">
        <v>750</v>
      </c>
      <c r="E1133" s="3" t="s">
        <v>127</v>
      </c>
      <c r="F1133" t="s">
        <v>751</v>
      </c>
      <c r="G1133" s="5" t="str">
        <f t="shared" si="17"/>
        <v>View Response</v>
      </c>
      <c r="H1133" t="s">
        <v>3020</v>
      </c>
      <c r="I1133" t="s">
        <v>3029</v>
      </c>
      <c r="J1133" t="s">
        <v>3029</v>
      </c>
      <c r="N1133" t="s">
        <v>338</v>
      </c>
    </row>
    <row r="1134" spans="1:14" x14ac:dyDescent="0.35">
      <c r="A1134">
        <v>1191316</v>
      </c>
      <c r="B1134" t="s">
        <v>2343</v>
      </c>
      <c r="C1134" t="s">
        <v>4</v>
      </c>
      <c r="D1134" t="s">
        <v>750</v>
      </c>
      <c r="E1134" s="3" t="s">
        <v>127</v>
      </c>
      <c r="F1134" t="s">
        <v>751</v>
      </c>
      <c r="G1134" s="5" t="str">
        <f t="shared" si="17"/>
        <v>View Response</v>
      </c>
      <c r="H1134" t="s">
        <v>3020</v>
      </c>
      <c r="I1134" t="s">
        <v>3029</v>
      </c>
      <c r="J1134" t="s">
        <v>3029</v>
      </c>
      <c r="L1134" t="s">
        <v>2943</v>
      </c>
    </row>
    <row r="1135" spans="1:14" x14ac:dyDescent="0.35">
      <c r="A1135">
        <v>1191319</v>
      </c>
      <c r="B1135" t="s">
        <v>2344</v>
      </c>
      <c r="C1135" t="s">
        <v>4</v>
      </c>
      <c r="D1135" t="s">
        <v>4</v>
      </c>
      <c r="E1135" s="3" t="s">
        <v>4</v>
      </c>
      <c r="F1135" t="s">
        <v>752</v>
      </c>
      <c r="G1135" s="5" t="str">
        <f t="shared" si="17"/>
        <v>View Response</v>
      </c>
      <c r="H1135" t="s">
        <v>3020</v>
      </c>
      <c r="I1135" t="s">
        <v>3023</v>
      </c>
      <c r="J1135" t="s">
        <v>3029</v>
      </c>
      <c r="M1135" t="s">
        <v>2923</v>
      </c>
    </row>
    <row r="1136" spans="1:14" x14ac:dyDescent="0.35">
      <c r="A1136">
        <v>1191319</v>
      </c>
      <c r="B1136" t="s">
        <v>2344</v>
      </c>
      <c r="C1136" t="s">
        <v>4</v>
      </c>
      <c r="D1136" t="s">
        <v>4</v>
      </c>
      <c r="E1136" s="3" t="s">
        <v>4</v>
      </c>
      <c r="F1136" t="s">
        <v>752</v>
      </c>
      <c r="G1136" s="5" t="str">
        <f t="shared" si="17"/>
        <v>View Response</v>
      </c>
      <c r="H1136" t="s">
        <v>3020</v>
      </c>
      <c r="I1136" t="s">
        <v>3023</v>
      </c>
      <c r="J1136" t="s">
        <v>3029</v>
      </c>
      <c r="M1136" t="s">
        <v>2924</v>
      </c>
    </row>
    <row r="1137" spans="1:14" x14ac:dyDescent="0.35">
      <c r="A1137">
        <v>1191322</v>
      </c>
      <c r="B1137" t="s">
        <v>2345</v>
      </c>
      <c r="C1137" t="s">
        <v>4</v>
      </c>
      <c r="D1137" t="s">
        <v>4</v>
      </c>
      <c r="E1137" s="3" t="s">
        <v>4</v>
      </c>
      <c r="F1137" t="s">
        <v>753</v>
      </c>
      <c r="G1137" s="5" t="str">
        <f t="shared" si="17"/>
        <v>View Response</v>
      </c>
      <c r="H1137" t="s">
        <v>3020</v>
      </c>
      <c r="I1137" t="s">
        <v>3023</v>
      </c>
      <c r="J1137" t="s">
        <v>3021</v>
      </c>
      <c r="M1137" t="s">
        <v>2917</v>
      </c>
    </row>
    <row r="1138" spans="1:14" x14ac:dyDescent="0.35">
      <c r="A1138">
        <v>1191326</v>
      </c>
      <c r="B1138" t="s">
        <v>2343</v>
      </c>
      <c r="C1138" t="s">
        <v>4</v>
      </c>
      <c r="D1138" t="s">
        <v>750</v>
      </c>
      <c r="E1138" s="3" t="s">
        <v>127</v>
      </c>
      <c r="F1138" t="s">
        <v>754</v>
      </c>
      <c r="G1138" s="5" t="str">
        <f t="shared" si="17"/>
        <v>View Response</v>
      </c>
      <c r="H1138" t="s">
        <v>3019</v>
      </c>
      <c r="I1138" t="s">
        <v>3029</v>
      </c>
      <c r="J1138" t="s">
        <v>3029</v>
      </c>
      <c r="M1138" t="s">
        <v>2996</v>
      </c>
    </row>
    <row r="1139" spans="1:14" x14ac:dyDescent="0.35">
      <c r="A1139">
        <v>1191326</v>
      </c>
      <c r="B1139" t="s">
        <v>2343</v>
      </c>
      <c r="C1139" t="s">
        <v>4</v>
      </c>
      <c r="D1139" t="s">
        <v>750</v>
      </c>
      <c r="E1139" s="3" t="s">
        <v>127</v>
      </c>
      <c r="F1139" t="s">
        <v>754</v>
      </c>
      <c r="G1139" s="5" t="str">
        <f t="shared" si="17"/>
        <v>View Response</v>
      </c>
      <c r="H1139" t="s">
        <v>3019</v>
      </c>
      <c r="I1139" t="s">
        <v>3029</v>
      </c>
      <c r="J1139" t="s">
        <v>3029</v>
      </c>
      <c r="M1139" t="s">
        <v>2971</v>
      </c>
    </row>
    <row r="1140" spans="1:14" x14ac:dyDescent="0.35">
      <c r="A1140">
        <v>1191332</v>
      </c>
      <c r="B1140" t="s">
        <v>2346</v>
      </c>
      <c r="C1140" t="s">
        <v>4</v>
      </c>
      <c r="D1140" t="s">
        <v>4</v>
      </c>
      <c r="E1140" s="3" t="s">
        <v>4</v>
      </c>
      <c r="F1140" t="s">
        <v>755</v>
      </c>
      <c r="G1140" s="5" t="str">
        <f t="shared" si="17"/>
        <v>View Response</v>
      </c>
      <c r="H1140" t="s">
        <v>3020</v>
      </c>
      <c r="I1140" t="s">
        <v>3029</v>
      </c>
      <c r="J1140" t="s">
        <v>3029</v>
      </c>
      <c r="M1140" t="s">
        <v>2917</v>
      </c>
    </row>
    <row r="1141" spans="1:14" x14ac:dyDescent="0.35">
      <c r="A1141">
        <v>1191342</v>
      </c>
      <c r="B1141" t="s">
        <v>2343</v>
      </c>
      <c r="C1141" t="s">
        <v>4</v>
      </c>
      <c r="D1141" t="s">
        <v>750</v>
      </c>
      <c r="E1141" s="3" t="s">
        <v>127</v>
      </c>
      <c r="F1141" t="s">
        <v>756</v>
      </c>
      <c r="G1141" s="5" t="str">
        <f t="shared" si="17"/>
        <v>View Response</v>
      </c>
      <c r="H1141" t="s">
        <v>3019</v>
      </c>
      <c r="I1141" t="s">
        <v>3029</v>
      </c>
      <c r="J1141" t="s">
        <v>3029</v>
      </c>
      <c r="M1141" t="s">
        <v>2970</v>
      </c>
    </row>
    <row r="1142" spans="1:14" x14ac:dyDescent="0.35">
      <c r="A1142">
        <v>1191342</v>
      </c>
      <c r="B1142" t="s">
        <v>2343</v>
      </c>
      <c r="C1142" t="s">
        <v>4</v>
      </c>
      <c r="D1142" t="s">
        <v>750</v>
      </c>
      <c r="E1142" s="3" t="s">
        <v>127</v>
      </c>
      <c r="F1142" t="s">
        <v>756</v>
      </c>
      <c r="G1142" s="5" t="str">
        <f t="shared" si="17"/>
        <v>View Response</v>
      </c>
      <c r="H1142" t="s">
        <v>3019</v>
      </c>
      <c r="I1142" t="s">
        <v>3029</v>
      </c>
      <c r="J1142" t="s">
        <v>3029</v>
      </c>
      <c r="M1142" t="s">
        <v>2971</v>
      </c>
    </row>
    <row r="1143" spans="1:14" x14ac:dyDescent="0.35">
      <c r="A1143">
        <v>1191347</v>
      </c>
      <c r="B1143" t="s">
        <v>2347</v>
      </c>
      <c r="C1143" t="s">
        <v>4</v>
      </c>
      <c r="D1143" t="s">
        <v>4</v>
      </c>
      <c r="E1143" s="3" t="s">
        <v>4</v>
      </c>
      <c r="F1143" t="s">
        <v>757</v>
      </c>
      <c r="G1143" s="5" t="str">
        <f t="shared" si="17"/>
        <v>View Response</v>
      </c>
      <c r="H1143" t="s">
        <v>3020</v>
      </c>
      <c r="I1143" t="s">
        <v>3023</v>
      </c>
      <c r="J1143" t="s">
        <v>3029</v>
      </c>
      <c r="M1143" t="s">
        <v>2923</v>
      </c>
    </row>
    <row r="1144" spans="1:14" x14ac:dyDescent="0.35">
      <c r="A1144">
        <v>1191347</v>
      </c>
      <c r="B1144" t="s">
        <v>2347</v>
      </c>
      <c r="C1144" t="s">
        <v>4</v>
      </c>
      <c r="D1144" t="s">
        <v>4</v>
      </c>
      <c r="E1144" s="3" t="s">
        <v>4</v>
      </c>
      <c r="F1144" t="s">
        <v>757</v>
      </c>
      <c r="G1144" s="5" t="str">
        <f t="shared" si="17"/>
        <v>View Response</v>
      </c>
      <c r="H1144" t="s">
        <v>3020</v>
      </c>
      <c r="I1144" t="s">
        <v>3023</v>
      </c>
      <c r="J1144" t="s">
        <v>3029</v>
      </c>
      <c r="M1144" t="s">
        <v>2924</v>
      </c>
    </row>
    <row r="1145" spans="1:14" x14ac:dyDescent="0.35">
      <c r="A1145">
        <v>1191349</v>
      </c>
      <c r="B1145" t="s">
        <v>2343</v>
      </c>
      <c r="C1145" t="s">
        <v>4</v>
      </c>
      <c r="D1145" t="s">
        <v>750</v>
      </c>
      <c r="E1145" s="3" t="s">
        <v>127</v>
      </c>
      <c r="F1145" t="s">
        <v>758</v>
      </c>
      <c r="G1145" s="5" t="str">
        <f t="shared" si="17"/>
        <v>View Response</v>
      </c>
      <c r="H1145" t="s">
        <v>3020</v>
      </c>
      <c r="I1145" t="s">
        <v>3029</v>
      </c>
      <c r="J1145" t="s">
        <v>3029</v>
      </c>
      <c r="L1145" t="s">
        <v>2943</v>
      </c>
    </row>
    <row r="1146" spans="1:14" x14ac:dyDescent="0.35">
      <c r="A1146">
        <v>1191352</v>
      </c>
      <c r="B1146" t="s">
        <v>2348</v>
      </c>
      <c r="C1146" t="s">
        <v>4</v>
      </c>
      <c r="D1146" t="s">
        <v>4</v>
      </c>
      <c r="E1146" s="3" t="s">
        <v>4</v>
      </c>
      <c r="F1146" t="s">
        <v>759</v>
      </c>
      <c r="G1146" s="5" t="str">
        <f t="shared" si="17"/>
        <v>View Response</v>
      </c>
      <c r="H1146" t="s">
        <v>3020</v>
      </c>
      <c r="I1146" t="s">
        <v>3023</v>
      </c>
      <c r="J1146" t="s">
        <v>3029</v>
      </c>
      <c r="M1146" t="s">
        <v>2917</v>
      </c>
    </row>
    <row r="1147" spans="1:14" x14ac:dyDescent="0.35">
      <c r="A1147">
        <v>1191355</v>
      </c>
      <c r="B1147" t="s">
        <v>2349</v>
      </c>
      <c r="C1147" t="s">
        <v>4</v>
      </c>
      <c r="D1147" t="s">
        <v>4</v>
      </c>
      <c r="E1147" s="3" t="s">
        <v>4</v>
      </c>
      <c r="F1147" t="s">
        <v>760</v>
      </c>
      <c r="G1147" s="5" t="str">
        <f t="shared" si="17"/>
        <v>View Response</v>
      </c>
      <c r="H1147" t="s">
        <v>3020</v>
      </c>
      <c r="I1147" t="s">
        <v>3023</v>
      </c>
      <c r="J1147" t="s">
        <v>3029</v>
      </c>
      <c r="M1147" t="s">
        <v>2917</v>
      </c>
    </row>
    <row r="1148" spans="1:14" x14ac:dyDescent="0.35">
      <c r="A1148">
        <v>1191358</v>
      </c>
      <c r="B1148" t="s">
        <v>2343</v>
      </c>
      <c r="C1148" t="s">
        <v>4</v>
      </c>
      <c r="D1148" t="s">
        <v>750</v>
      </c>
      <c r="E1148" s="3" t="s">
        <v>127</v>
      </c>
      <c r="F1148" t="s">
        <v>761</v>
      </c>
      <c r="G1148" s="5" t="str">
        <f t="shared" si="17"/>
        <v>View Response</v>
      </c>
      <c r="H1148" t="s">
        <v>3019</v>
      </c>
      <c r="I1148" t="s">
        <v>3029</v>
      </c>
      <c r="J1148" t="s">
        <v>3029</v>
      </c>
      <c r="M1148" t="s">
        <v>2965</v>
      </c>
    </row>
    <row r="1149" spans="1:14" x14ac:dyDescent="0.35">
      <c r="A1149">
        <v>1191358</v>
      </c>
      <c r="B1149" t="s">
        <v>2343</v>
      </c>
      <c r="C1149" t="s">
        <v>4</v>
      </c>
      <c r="D1149" t="s">
        <v>750</v>
      </c>
      <c r="E1149" s="3" t="s">
        <v>127</v>
      </c>
      <c r="F1149" t="s">
        <v>761</v>
      </c>
      <c r="G1149" s="5" t="str">
        <f t="shared" si="17"/>
        <v>View Response</v>
      </c>
      <c r="H1149" t="s">
        <v>3019</v>
      </c>
      <c r="I1149" t="s">
        <v>3029</v>
      </c>
      <c r="J1149" t="s">
        <v>3029</v>
      </c>
      <c r="M1149" t="s">
        <v>2945</v>
      </c>
    </row>
    <row r="1150" spans="1:14" x14ac:dyDescent="0.35">
      <c r="A1150">
        <v>1191358</v>
      </c>
      <c r="B1150" t="s">
        <v>2343</v>
      </c>
      <c r="C1150" t="s">
        <v>4</v>
      </c>
      <c r="D1150" t="s">
        <v>750</v>
      </c>
      <c r="E1150" s="3" t="s">
        <v>127</v>
      </c>
      <c r="F1150" t="s">
        <v>761</v>
      </c>
      <c r="G1150" s="5" t="str">
        <f t="shared" si="17"/>
        <v>View Response</v>
      </c>
      <c r="H1150" t="s">
        <v>3019</v>
      </c>
      <c r="I1150" t="s">
        <v>3029</v>
      </c>
      <c r="J1150" t="s">
        <v>3029</v>
      </c>
      <c r="M1150" t="s">
        <v>2947</v>
      </c>
    </row>
    <row r="1151" spans="1:14" x14ac:dyDescent="0.35">
      <c r="A1151">
        <v>1191360</v>
      </c>
      <c r="B1151" t="s">
        <v>2350</v>
      </c>
      <c r="C1151" t="s">
        <v>4</v>
      </c>
      <c r="D1151" t="s">
        <v>4</v>
      </c>
      <c r="E1151" s="3" t="s">
        <v>4</v>
      </c>
      <c r="F1151" t="s">
        <v>762</v>
      </c>
      <c r="G1151" s="5" t="str">
        <f t="shared" si="17"/>
        <v>View Response</v>
      </c>
      <c r="H1151" t="s">
        <v>3020</v>
      </c>
      <c r="I1151" t="s">
        <v>3029</v>
      </c>
      <c r="J1151" t="s">
        <v>3029</v>
      </c>
      <c r="M1151" t="s">
        <v>2917</v>
      </c>
    </row>
    <row r="1152" spans="1:14" x14ac:dyDescent="0.35">
      <c r="A1152">
        <v>1191367</v>
      </c>
      <c r="B1152" t="s">
        <v>2351</v>
      </c>
      <c r="C1152" t="s">
        <v>4</v>
      </c>
      <c r="D1152" t="s">
        <v>4</v>
      </c>
      <c r="E1152" s="3" t="s">
        <v>127</v>
      </c>
      <c r="F1152" t="s">
        <v>763</v>
      </c>
      <c r="G1152" s="5" t="str">
        <f t="shared" si="17"/>
        <v>View Response</v>
      </c>
      <c r="H1152" t="s">
        <v>3020</v>
      </c>
      <c r="I1152" t="s">
        <v>3023</v>
      </c>
      <c r="J1152" t="s">
        <v>3021</v>
      </c>
      <c r="N1152" t="s">
        <v>232</v>
      </c>
    </row>
    <row r="1153" spans="1:14" x14ac:dyDescent="0.35">
      <c r="A1153">
        <v>1191367</v>
      </c>
      <c r="B1153" t="s">
        <v>2351</v>
      </c>
      <c r="C1153" t="s">
        <v>4</v>
      </c>
      <c r="D1153" t="s">
        <v>4</v>
      </c>
      <c r="E1153" s="3" t="s">
        <v>127</v>
      </c>
      <c r="F1153" t="s">
        <v>763</v>
      </c>
      <c r="G1153" s="5" t="str">
        <f t="shared" si="17"/>
        <v>View Response</v>
      </c>
      <c r="H1153" t="s">
        <v>3020</v>
      </c>
      <c r="I1153" t="s">
        <v>3023</v>
      </c>
      <c r="J1153" t="s">
        <v>3021</v>
      </c>
      <c r="M1153" t="s">
        <v>2917</v>
      </c>
    </row>
    <row r="1154" spans="1:14" x14ac:dyDescent="0.35">
      <c r="A1154">
        <v>1191369</v>
      </c>
      <c r="B1154" t="s">
        <v>2352</v>
      </c>
      <c r="C1154" t="s">
        <v>4</v>
      </c>
      <c r="D1154" t="s">
        <v>4</v>
      </c>
      <c r="E1154" s="3" t="s">
        <v>4</v>
      </c>
      <c r="F1154" t="s">
        <v>764</v>
      </c>
      <c r="G1154" s="5" t="str">
        <f t="shared" si="17"/>
        <v>View Response</v>
      </c>
      <c r="H1154" t="s">
        <v>3020</v>
      </c>
      <c r="I1154" t="s">
        <v>3023</v>
      </c>
      <c r="J1154" t="s">
        <v>3021</v>
      </c>
      <c r="N1154" t="s">
        <v>232</v>
      </c>
    </row>
    <row r="1155" spans="1:14" x14ac:dyDescent="0.35">
      <c r="A1155">
        <v>1191369</v>
      </c>
      <c r="B1155" t="s">
        <v>2352</v>
      </c>
      <c r="C1155" t="s">
        <v>4</v>
      </c>
      <c r="D1155" t="s">
        <v>4</v>
      </c>
      <c r="E1155" s="3" t="s">
        <v>4</v>
      </c>
      <c r="F1155" t="s">
        <v>764</v>
      </c>
      <c r="G1155" s="5" t="str">
        <f t="shared" ref="G1155:G1218" si="18">HYPERLINK(F1155,"View Response")</f>
        <v>View Response</v>
      </c>
      <c r="H1155" t="s">
        <v>3020</v>
      </c>
      <c r="I1155" t="s">
        <v>3023</v>
      </c>
      <c r="J1155" t="s">
        <v>3021</v>
      </c>
      <c r="M1155" t="s">
        <v>2917</v>
      </c>
    </row>
    <row r="1156" spans="1:14" x14ac:dyDescent="0.35">
      <c r="A1156">
        <v>1191371</v>
      </c>
      <c r="B1156" t="s">
        <v>2351</v>
      </c>
      <c r="C1156" t="s">
        <v>4</v>
      </c>
      <c r="D1156" t="s">
        <v>4</v>
      </c>
      <c r="E1156" s="3" t="s">
        <v>127</v>
      </c>
      <c r="F1156" t="s">
        <v>765</v>
      </c>
      <c r="G1156" s="5" t="str">
        <f t="shared" si="18"/>
        <v>View Response</v>
      </c>
      <c r="H1156" t="s">
        <v>3020</v>
      </c>
      <c r="I1156" t="s">
        <v>3023</v>
      </c>
      <c r="J1156" t="s">
        <v>3021</v>
      </c>
      <c r="M1156" t="s">
        <v>2945</v>
      </c>
    </row>
    <row r="1157" spans="1:14" x14ac:dyDescent="0.35">
      <c r="A1157">
        <v>1191371</v>
      </c>
      <c r="B1157" t="s">
        <v>2351</v>
      </c>
      <c r="C1157" t="s">
        <v>4</v>
      </c>
      <c r="D1157" t="s">
        <v>4</v>
      </c>
      <c r="E1157" s="3" t="s">
        <v>127</v>
      </c>
      <c r="F1157" t="s">
        <v>765</v>
      </c>
      <c r="G1157" s="5" t="str">
        <f t="shared" si="18"/>
        <v>View Response</v>
      </c>
      <c r="H1157" t="s">
        <v>3020</v>
      </c>
      <c r="I1157" t="s">
        <v>3023</v>
      </c>
      <c r="J1157" t="s">
        <v>3021</v>
      </c>
      <c r="M1157" t="s">
        <v>2946</v>
      </c>
    </row>
    <row r="1158" spans="1:14" x14ac:dyDescent="0.35">
      <c r="A1158">
        <v>1191371</v>
      </c>
      <c r="B1158" t="s">
        <v>2351</v>
      </c>
      <c r="C1158" t="s">
        <v>4</v>
      </c>
      <c r="D1158" t="s">
        <v>4</v>
      </c>
      <c r="E1158" s="3" t="s">
        <v>127</v>
      </c>
      <c r="F1158" t="s">
        <v>765</v>
      </c>
      <c r="G1158" s="5" t="str">
        <f t="shared" si="18"/>
        <v>View Response</v>
      </c>
      <c r="H1158" t="s">
        <v>3020</v>
      </c>
      <c r="I1158" t="s">
        <v>3023</v>
      </c>
      <c r="J1158" t="s">
        <v>3021</v>
      </c>
      <c r="M1158" t="s">
        <v>2947</v>
      </c>
    </row>
    <row r="1159" spans="1:14" x14ac:dyDescent="0.35">
      <c r="A1159">
        <v>1191373</v>
      </c>
      <c r="B1159" t="s">
        <v>2353</v>
      </c>
      <c r="C1159" t="s">
        <v>4</v>
      </c>
      <c r="D1159" t="s">
        <v>4</v>
      </c>
      <c r="E1159" s="3" t="s">
        <v>4</v>
      </c>
      <c r="F1159" t="s">
        <v>766</v>
      </c>
      <c r="G1159" s="5" t="str">
        <f t="shared" si="18"/>
        <v>View Response</v>
      </c>
      <c r="H1159" t="s">
        <v>3020</v>
      </c>
      <c r="I1159" t="s">
        <v>3023</v>
      </c>
      <c r="J1159" t="s">
        <v>3029</v>
      </c>
      <c r="M1159" t="s">
        <v>2923</v>
      </c>
    </row>
    <row r="1160" spans="1:14" x14ac:dyDescent="0.35">
      <c r="A1160">
        <v>1191373</v>
      </c>
      <c r="B1160" t="s">
        <v>2353</v>
      </c>
      <c r="C1160" t="s">
        <v>4</v>
      </c>
      <c r="D1160" t="s">
        <v>4</v>
      </c>
      <c r="E1160" s="3" t="s">
        <v>4</v>
      </c>
      <c r="F1160" t="s">
        <v>766</v>
      </c>
      <c r="G1160" s="5" t="str">
        <f t="shared" si="18"/>
        <v>View Response</v>
      </c>
      <c r="H1160" t="s">
        <v>3020</v>
      </c>
      <c r="I1160" t="s">
        <v>3023</v>
      </c>
      <c r="J1160" t="s">
        <v>3029</v>
      </c>
      <c r="M1160" t="s">
        <v>2924</v>
      </c>
    </row>
    <row r="1161" spans="1:14" x14ac:dyDescent="0.35">
      <c r="A1161">
        <v>1191374</v>
      </c>
      <c r="B1161" t="s">
        <v>2354</v>
      </c>
      <c r="C1161" t="s">
        <v>4</v>
      </c>
      <c r="D1161" t="s">
        <v>4</v>
      </c>
      <c r="E1161" s="3" t="s">
        <v>4</v>
      </c>
      <c r="F1161" t="s">
        <v>767</v>
      </c>
      <c r="G1161" s="5" t="str">
        <f t="shared" si="18"/>
        <v>View Response</v>
      </c>
      <c r="H1161" t="s">
        <v>3020</v>
      </c>
      <c r="I1161" t="s">
        <v>3023</v>
      </c>
      <c r="J1161" t="s">
        <v>3029</v>
      </c>
      <c r="M1161" t="s">
        <v>2923</v>
      </c>
    </row>
    <row r="1162" spans="1:14" x14ac:dyDescent="0.35">
      <c r="A1162">
        <v>1191374</v>
      </c>
      <c r="B1162" t="s">
        <v>2354</v>
      </c>
      <c r="C1162" t="s">
        <v>4</v>
      </c>
      <c r="D1162" t="s">
        <v>4</v>
      </c>
      <c r="E1162" s="3" t="s">
        <v>4</v>
      </c>
      <c r="F1162" t="s">
        <v>767</v>
      </c>
      <c r="G1162" s="5" t="str">
        <f t="shared" si="18"/>
        <v>View Response</v>
      </c>
      <c r="H1162" t="s">
        <v>3020</v>
      </c>
      <c r="I1162" t="s">
        <v>3023</v>
      </c>
      <c r="J1162" t="s">
        <v>3029</v>
      </c>
      <c r="M1162" t="s">
        <v>2924</v>
      </c>
    </row>
    <row r="1163" spans="1:14" x14ac:dyDescent="0.35">
      <c r="A1163">
        <v>1191375</v>
      </c>
      <c r="B1163" t="s">
        <v>2355</v>
      </c>
      <c r="C1163" t="s">
        <v>4</v>
      </c>
      <c r="D1163" t="s">
        <v>4</v>
      </c>
      <c r="E1163" s="3" t="s">
        <v>4</v>
      </c>
      <c r="F1163" t="s">
        <v>768</v>
      </c>
      <c r="G1163" s="5" t="str">
        <f t="shared" si="18"/>
        <v>View Response</v>
      </c>
      <c r="H1163" t="s">
        <v>3020</v>
      </c>
      <c r="I1163" t="s">
        <v>3023</v>
      </c>
      <c r="J1163" t="s">
        <v>3029</v>
      </c>
      <c r="M1163" t="s">
        <v>2923</v>
      </c>
    </row>
    <row r="1164" spans="1:14" x14ac:dyDescent="0.35">
      <c r="A1164">
        <v>1191375</v>
      </c>
      <c r="B1164" t="s">
        <v>2355</v>
      </c>
      <c r="C1164" t="s">
        <v>4</v>
      </c>
      <c r="D1164" t="s">
        <v>4</v>
      </c>
      <c r="E1164" s="3" t="s">
        <v>4</v>
      </c>
      <c r="F1164" t="s">
        <v>768</v>
      </c>
      <c r="G1164" s="5" t="str">
        <f t="shared" si="18"/>
        <v>View Response</v>
      </c>
      <c r="H1164" t="s">
        <v>3020</v>
      </c>
      <c r="I1164" t="s">
        <v>3023</v>
      </c>
      <c r="J1164" t="s">
        <v>3029</v>
      </c>
      <c r="M1164" t="s">
        <v>2924</v>
      </c>
    </row>
    <row r="1165" spans="1:14" x14ac:dyDescent="0.35">
      <c r="A1165">
        <v>1191380</v>
      </c>
      <c r="B1165" t="s">
        <v>2019</v>
      </c>
      <c r="C1165" t="s">
        <v>4</v>
      </c>
      <c r="D1165" t="s">
        <v>4</v>
      </c>
      <c r="E1165" s="3" t="s">
        <v>127</v>
      </c>
      <c r="F1165" t="s">
        <v>769</v>
      </c>
      <c r="G1165" s="5" t="str">
        <f t="shared" si="18"/>
        <v>View Response</v>
      </c>
      <c r="H1165" t="s">
        <v>3020</v>
      </c>
      <c r="I1165" t="s">
        <v>3029</v>
      </c>
      <c r="J1165" t="s">
        <v>3029</v>
      </c>
      <c r="L1165" t="s">
        <v>2943</v>
      </c>
    </row>
    <row r="1166" spans="1:14" x14ac:dyDescent="0.35">
      <c r="A1166">
        <v>1191380</v>
      </c>
      <c r="B1166" t="s">
        <v>2019</v>
      </c>
      <c r="C1166" t="s">
        <v>4</v>
      </c>
      <c r="D1166" t="s">
        <v>4</v>
      </c>
      <c r="E1166" s="3" t="s">
        <v>127</v>
      </c>
      <c r="F1166" t="s">
        <v>769</v>
      </c>
      <c r="G1166" s="5" t="str">
        <f t="shared" si="18"/>
        <v>View Response</v>
      </c>
      <c r="H1166" t="s">
        <v>3020</v>
      </c>
      <c r="I1166" t="s">
        <v>3029</v>
      </c>
      <c r="J1166" t="s">
        <v>3029</v>
      </c>
      <c r="M1166" t="s">
        <v>2916</v>
      </c>
    </row>
    <row r="1167" spans="1:14" x14ac:dyDescent="0.35">
      <c r="A1167">
        <v>1191392</v>
      </c>
      <c r="B1167" t="s">
        <v>2019</v>
      </c>
      <c r="C1167" t="s">
        <v>4</v>
      </c>
      <c r="D1167" t="s">
        <v>4</v>
      </c>
      <c r="E1167" s="3" t="s">
        <v>127</v>
      </c>
      <c r="F1167" t="s">
        <v>770</v>
      </c>
      <c r="G1167" s="5" t="str">
        <f t="shared" si="18"/>
        <v>View Response</v>
      </c>
      <c r="H1167" t="s">
        <v>3020</v>
      </c>
      <c r="I1167" t="s">
        <v>3029</v>
      </c>
      <c r="J1167" t="s">
        <v>3029</v>
      </c>
      <c r="L1167" t="s">
        <v>2930</v>
      </c>
    </row>
    <row r="1168" spans="1:14" x14ac:dyDescent="0.35">
      <c r="A1168">
        <v>1191392</v>
      </c>
      <c r="B1168" t="s">
        <v>2019</v>
      </c>
      <c r="C1168" t="s">
        <v>4</v>
      </c>
      <c r="D1168" t="s">
        <v>4</v>
      </c>
      <c r="E1168" s="3" t="s">
        <v>127</v>
      </c>
      <c r="F1168" t="s">
        <v>770</v>
      </c>
      <c r="G1168" s="5" t="str">
        <f t="shared" si="18"/>
        <v>View Response</v>
      </c>
      <c r="H1168" t="s">
        <v>3020</v>
      </c>
      <c r="I1168" t="s">
        <v>3029</v>
      </c>
      <c r="J1168" t="s">
        <v>3029</v>
      </c>
      <c r="M1168" t="s">
        <v>2916</v>
      </c>
    </row>
    <row r="1169" spans="1:14" x14ac:dyDescent="0.35">
      <c r="A1169">
        <v>1191393</v>
      </c>
      <c r="B1169" t="s">
        <v>2356</v>
      </c>
      <c r="C1169" t="s">
        <v>4</v>
      </c>
      <c r="D1169" t="s">
        <v>4</v>
      </c>
      <c r="E1169" s="3" t="s">
        <v>4</v>
      </c>
      <c r="F1169" t="s">
        <v>771</v>
      </c>
      <c r="G1169" s="5" t="str">
        <f t="shared" si="18"/>
        <v>View Response</v>
      </c>
      <c r="H1169" t="s">
        <v>3020</v>
      </c>
      <c r="I1169" t="s">
        <v>3029</v>
      </c>
      <c r="J1169" t="s">
        <v>3029</v>
      </c>
      <c r="M1169" t="s">
        <v>2917</v>
      </c>
    </row>
    <row r="1170" spans="1:14" x14ac:dyDescent="0.35">
      <c r="A1170">
        <v>1191395</v>
      </c>
      <c r="B1170" t="s">
        <v>2357</v>
      </c>
      <c r="C1170" t="s">
        <v>4</v>
      </c>
      <c r="D1170" t="s">
        <v>4</v>
      </c>
      <c r="E1170" s="3" t="s">
        <v>127</v>
      </c>
      <c r="F1170" t="s">
        <v>772</v>
      </c>
      <c r="G1170" s="5" t="str">
        <f t="shared" si="18"/>
        <v>View Response</v>
      </c>
      <c r="H1170" t="s">
        <v>3020</v>
      </c>
      <c r="I1170" t="s">
        <v>3029</v>
      </c>
      <c r="J1170" t="s">
        <v>3029</v>
      </c>
      <c r="M1170" t="s">
        <v>2916</v>
      </c>
    </row>
    <row r="1171" spans="1:14" x14ac:dyDescent="0.35">
      <c r="A1171">
        <v>1191397</v>
      </c>
      <c r="B1171" t="s">
        <v>2358</v>
      </c>
      <c r="C1171" t="s">
        <v>4</v>
      </c>
      <c r="D1171" t="s">
        <v>4</v>
      </c>
      <c r="E1171" s="3" t="s">
        <v>4</v>
      </c>
      <c r="F1171" t="s">
        <v>773</v>
      </c>
      <c r="G1171" s="5" t="str">
        <f t="shared" si="18"/>
        <v>View Response</v>
      </c>
      <c r="H1171" t="s">
        <v>3020</v>
      </c>
      <c r="I1171" t="s">
        <v>3029</v>
      </c>
      <c r="J1171" t="s">
        <v>3029</v>
      </c>
      <c r="M1171" t="s">
        <v>2917</v>
      </c>
    </row>
    <row r="1172" spans="1:14" x14ac:dyDescent="0.35">
      <c r="A1172">
        <v>1191398</v>
      </c>
      <c r="B1172" t="s">
        <v>2359</v>
      </c>
      <c r="C1172" t="s">
        <v>4</v>
      </c>
      <c r="D1172" t="s">
        <v>4</v>
      </c>
      <c r="E1172" s="3" t="s">
        <v>4</v>
      </c>
      <c r="F1172" t="s">
        <v>774</v>
      </c>
      <c r="G1172" s="5" t="str">
        <f t="shared" si="18"/>
        <v>View Response</v>
      </c>
      <c r="H1172" t="s">
        <v>3020</v>
      </c>
      <c r="I1172" t="s">
        <v>3029</v>
      </c>
      <c r="J1172" t="s">
        <v>3029</v>
      </c>
      <c r="M1172" t="s">
        <v>2917</v>
      </c>
    </row>
    <row r="1173" spans="1:14" x14ac:dyDescent="0.35">
      <c r="A1173">
        <v>1191400</v>
      </c>
      <c r="B1173" t="s">
        <v>2360</v>
      </c>
      <c r="C1173" t="s">
        <v>4</v>
      </c>
      <c r="D1173" t="s">
        <v>4</v>
      </c>
      <c r="E1173" s="3" t="s">
        <v>4</v>
      </c>
      <c r="F1173" t="s">
        <v>775</v>
      </c>
      <c r="G1173" s="5" t="str">
        <f t="shared" si="18"/>
        <v>View Response</v>
      </c>
      <c r="H1173" t="s">
        <v>3020</v>
      </c>
      <c r="I1173" t="s">
        <v>3029</v>
      </c>
      <c r="J1173" t="s">
        <v>3029</v>
      </c>
      <c r="M1173" t="s">
        <v>2917</v>
      </c>
    </row>
    <row r="1174" spans="1:14" x14ac:dyDescent="0.35">
      <c r="A1174">
        <v>1191403</v>
      </c>
      <c r="B1174" t="s">
        <v>2361</v>
      </c>
      <c r="C1174" t="s">
        <v>776</v>
      </c>
      <c r="D1174" t="s">
        <v>4</v>
      </c>
      <c r="E1174" s="3" t="s">
        <v>127</v>
      </c>
      <c r="F1174" t="s">
        <v>777</v>
      </c>
      <c r="G1174" s="5" t="str">
        <f t="shared" si="18"/>
        <v>View Response</v>
      </c>
      <c r="H1174" t="s">
        <v>3020</v>
      </c>
      <c r="I1174" t="s">
        <v>3023</v>
      </c>
      <c r="J1174" t="s">
        <v>3029</v>
      </c>
      <c r="N1174" t="s">
        <v>232</v>
      </c>
    </row>
    <row r="1175" spans="1:14" x14ac:dyDescent="0.35">
      <c r="A1175">
        <v>1191405</v>
      </c>
      <c r="B1175" t="s">
        <v>2362</v>
      </c>
      <c r="C1175" t="s">
        <v>4</v>
      </c>
      <c r="D1175" t="s">
        <v>4</v>
      </c>
      <c r="E1175" s="3" t="s">
        <v>4</v>
      </c>
      <c r="F1175" t="s">
        <v>778</v>
      </c>
      <c r="G1175" s="5" t="str">
        <f t="shared" si="18"/>
        <v>View Response</v>
      </c>
      <c r="H1175" t="s">
        <v>3020</v>
      </c>
      <c r="I1175" t="s">
        <v>3023</v>
      </c>
      <c r="J1175" t="s">
        <v>3029</v>
      </c>
      <c r="M1175" t="s">
        <v>2917</v>
      </c>
    </row>
    <row r="1176" spans="1:14" x14ac:dyDescent="0.35">
      <c r="A1176">
        <v>1191407</v>
      </c>
      <c r="B1176" t="s">
        <v>2019</v>
      </c>
      <c r="C1176" t="s">
        <v>4</v>
      </c>
      <c r="D1176" t="s">
        <v>4</v>
      </c>
      <c r="E1176" s="3" t="s">
        <v>127</v>
      </c>
      <c r="F1176" t="s">
        <v>779</v>
      </c>
      <c r="G1176" s="5" t="str">
        <f t="shared" si="18"/>
        <v>View Response</v>
      </c>
      <c r="H1176" t="s">
        <v>3020</v>
      </c>
      <c r="I1176" t="s">
        <v>3029</v>
      </c>
      <c r="J1176" t="s">
        <v>3029</v>
      </c>
      <c r="M1176" t="s">
        <v>2916</v>
      </c>
    </row>
    <row r="1177" spans="1:14" x14ac:dyDescent="0.35">
      <c r="A1177">
        <v>1191416</v>
      </c>
      <c r="B1177" t="s">
        <v>2363</v>
      </c>
      <c r="C1177" t="s">
        <v>4</v>
      </c>
      <c r="D1177" t="s">
        <v>4</v>
      </c>
      <c r="E1177" s="3" t="s">
        <v>4</v>
      </c>
      <c r="F1177" t="s">
        <v>780</v>
      </c>
      <c r="G1177" s="5" t="str">
        <f t="shared" si="18"/>
        <v>View Response</v>
      </c>
      <c r="H1177" t="s">
        <v>3020</v>
      </c>
      <c r="I1177" t="s">
        <v>3029</v>
      </c>
      <c r="J1177" t="s">
        <v>3029</v>
      </c>
      <c r="L1177" t="s">
        <v>2942</v>
      </c>
    </row>
    <row r="1178" spans="1:14" x14ac:dyDescent="0.35">
      <c r="A1178">
        <v>1191418</v>
      </c>
      <c r="B1178" t="s">
        <v>2363</v>
      </c>
      <c r="C1178" t="s">
        <v>4</v>
      </c>
      <c r="D1178" t="s">
        <v>4</v>
      </c>
      <c r="E1178" s="3" t="s">
        <v>4</v>
      </c>
      <c r="F1178" t="s">
        <v>781</v>
      </c>
      <c r="G1178" s="5" t="str">
        <f t="shared" si="18"/>
        <v>View Response</v>
      </c>
      <c r="H1178" t="s">
        <v>3020</v>
      </c>
      <c r="I1178" t="s">
        <v>3029</v>
      </c>
      <c r="J1178" t="s">
        <v>3029</v>
      </c>
      <c r="N1178" t="s">
        <v>232</v>
      </c>
    </row>
    <row r="1179" spans="1:14" x14ac:dyDescent="0.35">
      <c r="A1179">
        <v>1191418</v>
      </c>
      <c r="B1179" t="s">
        <v>2363</v>
      </c>
      <c r="C1179" t="s">
        <v>4</v>
      </c>
      <c r="D1179" t="s">
        <v>4</v>
      </c>
      <c r="E1179" s="3" t="s">
        <v>4</v>
      </c>
      <c r="F1179" t="s">
        <v>781</v>
      </c>
      <c r="G1179" s="5" t="str">
        <f t="shared" si="18"/>
        <v>View Response</v>
      </c>
      <c r="H1179" t="s">
        <v>3020</v>
      </c>
      <c r="I1179" t="s">
        <v>3029</v>
      </c>
      <c r="J1179" t="s">
        <v>3029</v>
      </c>
      <c r="M1179" t="s">
        <v>2916</v>
      </c>
    </row>
    <row r="1180" spans="1:14" x14ac:dyDescent="0.35">
      <c r="A1180">
        <v>1191421</v>
      </c>
      <c r="B1180" t="s">
        <v>2363</v>
      </c>
      <c r="C1180" t="s">
        <v>4</v>
      </c>
      <c r="D1180" t="s">
        <v>4</v>
      </c>
      <c r="E1180" s="3" t="s">
        <v>4</v>
      </c>
      <c r="F1180" t="s">
        <v>782</v>
      </c>
      <c r="G1180" s="5" t="str">
        <f t="shared" si="18"/>
        <v>View Response</v>
      </c>
      <c r="H1180" t="s">
        <v>3020</v>
      </c>
      <c r="I1180" t="s">
        <v>3029</v>
      </c>
      <c r="J1180" t="s">
        <v>3029</v>
      </c>
      <c r="L1180" t="s">
        <v>2930</v>
      </c>
    </row>
    <row r="1181" spans="1:14" x14ac:dyDescent="0.35">
      <c r="A1181">
        <v>1191421</v>
      </c>
      <c r="B1181" t="s">
        <v>2363</v>
      </c>
      <c r="C1181" t="s">
        <v>4</v>
      </c>
      <c r="D1181" t="s">
        <v>4</v>
      </c>
      <c r="E1181" s="3" t="s">
        <v>4</v>
      </c>
      <c r="F1181" t="s">
        <v>782</v>
      </c>
      <c r="G1181" s="5" t="str">
        <f t="shared" si="18"/>
        <v>View Response</v>
      </c>
      <c r="H1181" t="s">
        <v>3020</v>
      </c>
      <c r="I1181" t="s">
        <v>3029</v>
      </c>
      <c r="J1181" t="s">
        <v>3029</v>
      </c>
      <c r="M1181" t="s">
        <v>2916</v>
      </c>
    </row>
    <row r="1182" spans="1:14" x14ac:dyDescent="0.35">
      <c r="A1182">
        <v>1191423</v>
      </c>
      <c r="B1182" t="s">
        <v>2363</v>
      </c>
      <c r="C1182" t="s">
        <v>4</v>
      </c>
      <c r="D1182" t="s">
        <v>4</v>
      </c>
      <c r="E1182" s="3" t="s">
        <v>4</v>
      </c>
      <c r="F1182" t="s">
        <v>783</v>
      </c>
      <c r="G1182" s="5" t="str">
        <f t="shared" si="18"/>
        <v>View Response</v>
      </c>
      <c r="H1182" t="s">
        <v>3020</v>
      </c>
      <c r="I1182" t="s">
        <v>3029</v>
      </c>
      <c r="J1182" t="s">
        <v>3029</v>
      </c>
      <c r="L1182" t="s">
        <v>2943</v>
      </c>
    </row>
    <row r="1183" spans="1:14" x14ac:dyDescent="0.35">
      <c r="A1183">
        <v>1191423</v>
      </c>
      <c r="B1183" t="s">
        <v>2363</v>
      </c>
      <c r="C1183" t="s">
        <v>4</v>
      </c>
      <c r="D1183" t="s">
        <v>4</v>
      </c>
      <c r="E1183" s="3" t="s">
        <v>4</v>
      </c>
      <c r="F1183" t="s">
        <v>783</v>
      </c>
      <c r="G1183" s="5" t="str">
        <f t="shared" si="18"/>
        <v>View Response</v>
      </c>
      <c r="H1183" t="s">
        <v>3020</v>
      </c>
      <c r="I1183" t="s">
        <v>3029</v>
      </c>
      <c r="J1183" t="s">
        <v>3029</v>
      </c>
      <c r="M1183" t="s">
        <v>2916</v>
      </c>
    </row>
    <row r="1184" spans="1:14" x14ac:dyDescent="0.35">
      <c r="A1184">
        <v>1191427</v>
      </c>
      <c r="B1184" t="s">
        <v>2363</v>
      </c>
      <c r="C1184" t="s">
        <v>4</v>
      </c>
      <c r="D1184" t="s">
        <v>4</v>
      </c>
      <c r="E1184" s="3" t="s">
        <v>4</v>
      </c>
      <c r="F1184" t="s">
        <v>784</v>
      </c>
      <c r="G1184" s="5" t="str">
        <f t="shared" si="18"/>
        <v>View Response</v>
      </c>
      <c r="H1184" t="s">
        <v>3020</v>
      </c>
      <c r="I1184" t="s">
        <v>3029</v>
      </c>
      <c r="J1184" t="s">
        <v>3029</v>
      </c>
      <c r="L1184" t="s">
        <v>2937</v>
      </c>
    </row>
    <row r="1185" spans="1:13" x14ac:dyDescent="0.35">
      <c r="A1185">
        <v>1191435</v>
      </c>
      <c r="B1185" t="s">
        <v>2364</v>
      </c>
      <c r="C1185" t="s">
        <v>4</v>
      </c>
      <c r="D1185" t="s">
        <v>4</v>
      </c>
      <c r="E1185" s="3" t="s">
        <v>4</v>
      </c>
      <c r="F1185" t="s">
        <v>785</v>
      </c>
      <c r="G1185" s="5" t="str">
        <f t="shared" si="18"/>
        <v>View Response</v>
      </c>
      <c r="H1185" t="s">
        <v>3020</v>
      </c>
      <c r="I1185" t="s">
        <v>3029</v>
      </c>
      <c r="J1185" t="s">
        <v>3029</v>
      </c>
      <c r="M1185" t="s">
        <v>2923</v>
      </c>
    </row>
    <row r="1186" spans="1:13" x14ac:dyDescent="0.35">
      <c r="A1186">
        <v>1191435</v>
      </c>
      <c r="B1186" t="s">
        <v>2364</v>
      </c>
      <c r="C1186" t="s">
        <v>4</v>
      </c>
      <c r="D1186" t="s">
        <v>4</v>
      </c>
      <c r="E1186" s="3" t="s">
        <v>4</v>
      </c>
      <c r="F1186" t="s">
        <v>785</v>
      </c>
      <c r="G1186" s="5" t="str">
        <f t="shared" si="18"/>
        <v>View Response</v>
      </c>
      <c r="H1186" t="s">
        <v>3020</v>
      </c>
      <c r="I1186" t="s">
        <v>3029</v>
      </c>
      <c r="J1186" t="s">
        <v>3029</v>
      </c>
      <c r="M1186" t="s">
        <v>2924</v>
      </c>
    </row>
    <row r="1187" spans="1:13" x14ac:dyDescent="0.35">
      <c r="A1187">
        <v>1191435</v>
      </c>
      <c r="B1187" t="s">
        <v>2364</v>
      </c>
      <c r="C1187" t="s">
        <v>4</v>
      </c>
      <c r="D1187" t="s">
        <v>4</v>
      </c>
      <c r="E1187" s="3" t="s">
        <v>4</v>
      </c>
      <c r="F1187" t="s">
        <v>785</v>
      </c>
      <c r="G1187" s="5" t="str">
        <f t="shared" si="18"/>
        <v>View Response</v>
      </c>
      <c r="H1187" t="s">
        <v>3020</v>
      </c>
      <c r="I1187" t="s">
        <v>3029</v>
      </c>
      <c r="J1187" t="s">
        <v>3029</v>
      </c>
      <c r="M1187" t="s">
        <v>2950</v>
      </c>
    </row>
    <row r="1188" spans="1:13" x14ac:dyDescent="0.35">
      <c r="A1188">
        <v>1191438</v>
      </c>
      <c r="B1188" t="s">
        <v>2365</v>
      </c>
      <c r="C1188" t="s">
        <v>4</v>
      </c>
      <c r="D1188" t="s">
        <v>4</v>
      </c>
      <c r="E1188" s="3" t="s">
        <v>4</v>
      </c>
      <c r="F1188" t="s">
        <v>786</v>
      </c>
      <c r="G1188" s="5" t="str">
        <f t="shared" si="18"/>
        <v>View Response</v>
      </c>
      <c r="H1188" t="s">
        <v>3020</v>
      </c>
      <c r="I1188" t="s">
        <v>3029</v>
      </c>
      <c r="J1188" t="s">
        <v>3029</v>
      </c>
      <c r="M1188" t="s">
        <v>2917</v>
      </c>
    </row>
    <row r="1189" spans="1:13" x14ac:dyDescent="0.35">
      <c r="A1189">
        <v>1191439</v>
      </c>
      <c r="B1189" t="s">
        <v>2366</v>
      </c>
      <c r="C1189" t="s">
        <v>4</v>
      </c>
      <c r="D1189" t="s">
        <v>4</v>
      </c>
      <c r="E1189" s="3" t="s">
        <v>4</v>
      </c>
      <c r="F1189" t="s">
        <v>787</v>
      </c>
      <c r="G1189" s="5" t="str">
        <f t="shared" si="18"/>
        <v>View Response</v>
      </c>
      <c r="H1189" t="s">
        <v>3020</v>
      </c>
      <c r="I1189" t="s">
        <v>3029</v>
      </c>
      <c r="J1189" t="s">
        <v>3029</v>
      </c>
      <c r="M1189" t="s">
        <v>2917</v>
      </c>
    </row>
    <row r="1190" spans="1:13" x14ac:dyDescent="0.35">
      <c r="A1190">
        <v>1191443</v>
      </c>
      <c r="B1190" t="s">
        <v>2367</v>
      </c>
      <c r="C1190" t="s">
        <v>4</v>
      </c>
      <c r="D1190" t="s">
        <v>4</v>
      </c>
      <c r="E1190" s="3" t="s">
        <v>4</v>
      </c>
      <c r="F1190" t="s">
        <v>788</v>
      </c>
      <c r="G1190" s="5" t="str">
        <f t="shared" si="18"/>
        <v>View Response</v>
      </c>
      <c r="H1190" t="s">
        <v>3020</v>
      </c>
      <c r="I1190" t="s">
        <v>3029</v>
      </c>
      <c r="J1190" t="s">
        <v>3029</v>
      </c>
      <c r="M1190" t="s">
        <v>2917</v>
      </c>
    </row>
    <row r="1191" spans="1:13" x14ac:dyDescent="0.35">
      <c r="A1191">
        <v>1191456</v>
      </c>
      <c r="B1191" t="s">
        <v>2368</v>
      </c>
      <c r="C1191" t="s">
        <v>4</v>
      </c>
      <c r="D1191" t="s">
        <v>4</v>
      </c>
      <c r="E1191" s="3" t="s">
        <v>4</v>
      </c>
      <c r="F1191" t="s">
        <v>789</v>
      </c>
      <c r="G1191" s="5" t="str">
        <f t="shared" si="18"/>
        <v>View Response</v>
      </c>
      <c r="H1191" t="s">
        <v>3020</v>
      </c>
      <c r="I1191" t="s">
        <v>3029</v>
      </c>
      <c r="J1191" t="s">
        <v>3029</v>
      </c>
      <c r="M1191" t="s">
        <v>2917</v>
      </c>
    </row>
    <row r="1192" spans="1:13" x14ac:dyDescent="0.35">
      <c r="A1192">
        <v>1191457</v>
      </c>
      <c r="B1192" t="s">
        <v>2369</v>
      </c>
      <c r="C1192" t="s">
        <v>4</v>
      </c>
      <c r="D1192" t="s">
        <v>4</v>
      </c>
      <c r="E1192" s="3" t="s">
        <v>4</v>
      </c>
      <c r="F1192" t="s">
        <v>790</v>
      </c>
      <c r="G1192" s="5" t="str">
        <f t="shared" si="18"/>
        <v>View Response</v>
      </c>
      <c r="H1192" t="s">
        <v>3020</v>
      </c>
      <c r="I1192" t="s">
        <v>3029</v>
      </c>
      <c r="J1192" t="s">
        <v>3029</v>
      </c>
      <c r="M1192" t="s">
        <v>2923</v>
      </c>
    </row>
    <row r="1193" spans="1:13" x14ac:dyDescent="0.35">
      <c r="A1193">
        <v>1191457</v>
      </c>
      <c r="B1193" t="s">
        <v>2369</v>
      </c>
      <c r="C1193" t="s">
        <v>4</v>
      </c>
      <c r="D1193" t="s">
        <v>4</v>
      </c>
      <c r="E1193" s="3" t="s">
        <v>4</v>
      </c>
      <c r="F1193" t="s">
        <v>790</v>
      </c>
      <c r="G1193" s="5" t="str">
        <f t="shared" si="18"/>
        <v>View Response</v>
      </c>
      <c r="H1193" t="s">
        <v>3020</v>
      </c>
      <c r="I1193" t="s">
        <v>3029</v>
      </c>
      <c r="J1193" t="s">
        <v>3029</v>
      </c>
      <c r="M1193" t="s">
        <v>2924</v>
      </c>
    </row>
    <row r="1194" spans="1:13" x14ac:dyDescent="0.35">
      <c r="A1194">
        <v>1191457</v>
      </c>
      <c r="B1194" t="s">
        <v>2369</v>
      </c>
      <c r="C1194" t="s">
        <v>4</v>
      </c>
      <c r="D1194" t="s">
        <v>4</v>
      </c>
      <c r="E1194" s="3" t="s">
        <v>4</v>
      </c>
      <c r="F1194" t="s">
        <v>790</v>
      </c>
      <c r="G1194" s="5" t="str">
        <f t="shared" si="18"/>
        <v>View Response</v>
      </c>
      <c r="H1194" t="s">
        <v>3020</v>
      </c>
      <c r="I1194" t="s">
        <v>3029</v>
      </c>
      <c r="J1194" t="s">
        <v>3029</v>
      </c>
      <c r="M1194" t="s">
        <v>2950</v>
      </c>
    </row>
    <row r="1195" spans="1:13" x14ac:dyDescent="0.35">
      <c r="A1195">
        <v>1191459</v>
      </c>
      <c r="B1195" t="s">
        <v>2215</v>
      </c>
      <c r="C1195" t="s">
        <v>4</v>
      </c>
      <c r="D1195" t="s">
        <v>4</v>
      </c>
      <c r="E1195" s="3" t="s">
        <v>4</v>
      </c>
      <c r="F1195" t="s">
        <v>791</v>
      </c>
      <c r="G1195" s="5" t="str">
        <f t="shared" si="18"/>
        <v>View Response</v>
      </c>
      <c r="H1195" t="s">
        <v>3020</v>
      </c>
      <c r="I1195" t="s">
        <v>3029</v>
      </c>
      <c r="J1195" t="s">
        <v>3029</v>
      </c>
      <c r="M1195" t="s">
        <v>2922</v>
      </c>
    </row>
    <row r="1196" spans="1:13" x14ac:dyDescent="0.35">
      <c r="A1196">
        <v>1191460</v>
      </c>
      <c r="B1196" t="s">
        <v>2369</v>
      </c>
      <c r="C1196" t="s">
        <v>4</v>
      </c>
      <c r="D1196" t="s">
        <v>4</v>
      </c>
      <c r="E1196" s="3" t="s">
        <v>4</v>
      </c>
      <c r="F1196" t="s">
        <v>792</v>
      </c>
      <c r="G1196" s="5" t="str">
        <f t="shared" si="18"/>
        <v>View Response</v>
      </c>
      <c r="H1196" t="s">
        <v>3020</v>
      </c>
      <c r="I1196" t="s">
        <v>3029</v>
      </c>
      <c r="J1196" t="s">
        <v>3029</v>
      </c>
      <c r="M1196" t="s">
        <v>2923</v>
      </c>
    </row>
    <row r="1197" spans="1:13" x14ac:dyDescent="0.35">
      <c r="A1197">
        <v>1191460</v>
      </c>
      <c r="B1197" t="s">
        <v>2369</v>
      </c>
      <c r="C1197" t="s">
        <v>4</v>
      </c>
      <c r="D1197" t="s">
        <v>4</v>
      </c>
      <c r="E1197" s="3" t="s">
        <v>4</v>
      </c>
      <c r="F1197" t="s">
        <v>792</v>
      </c>
      <c r="G1197" s="5" t="str">
        <f t="shared" si="18"/>
        <v>View Response</v>
      </c>
      <c r="H1197" t="s">
        <v>3020</v>
      </c>
      <c r="I1197" t="s">
        <v>3029</v>
      </c>
      <c r="J1197" t="s">
        <v>3029</v>
      </c>
      <c r="M1197" t="s">
        <v>2924</v>
      </c>
    </row>
    <row r="1198" spans="1:13" x14ac:dyDescent="0.35">
      <c r="A1198">
        <v>1191460</v>
      </c>
      <c r="B1198" t="s">
        <v>2369</v>
      </c>
      <c r="C1198" t="s">
        <v>4</v>
      </c>
      <c r="D1198" t="s">
        <v>4</v>
      </c>
      <c r="E1198" s="3" t="s">
        <v>4</v>
      </c>
      <c r="F1198" t="s">
        <v>792</v>
      </c>
      <c r="G1198" s="5" t="str">
        <f t="shared" si="18"/>
        <v>View Response</v>
      </c>
      <c r="H1198" t="s">
        <v>3020</v>
      </c>
      <c r="I1198" t="s">
        <v>3029</v>
      </c>
      <c r="J1198" t="s">
        <v>3029</v>
      </c>
      <c r="M1198" t="s">
        <v>2950</v>
      </c>
    </row>
    <row r="1199" spans="1:13" x14ac:dyDescent="0.35">
      <c r="A1199">
        <v>1191461</v>
      </c>
      <c r="B1199" t="s">
        <v>2370</v>
      </c>
      <c r="C1199" t="s">
        <v>4</v>
      </c>
      <c r="D1199" t="s">
        <v>4</v>
      </c>
      <c r="E1199" s="3" t="s">
        <v>127</v>
      </c>
      <c r="F1199" t="s">
        <v>793</v>
      </c>
      <c r="G1199" s="5" t="str">
        <f t="shared" si="18"/>
        <v>View Response</v>
      </c>
      <c r="H1199" t="s">
        <v>3029</v>
      </c>
      <c r="I1199" t="s">
        <v>3023</v>
      </c>
      <c r="J1199" t="s">
        <v>3029</v>
      </c>
      <c r="K1199" t="s">
        <v>2939</v>
      </c>
    </row>
    <row r="1200" spans="1:13" x14ac:dyDescent="0.35">
      <c r="A1200">
        <v>1191461</v>
      </c>
      <c r="B1200" t="s">
        <v>2370</v>
      </c>
      <c r="C1200" t="s">
        <v>4</v>
      </c>
      <c r="D1200" t="s">
        <v>4</v>
      </c>
      <c r="E1200" s="3" t="s">
        <v>127</v>
      </c>
      <c r="F1200" t="s">
        <v>793</v>
      </c>
      <c r="G1200" s="5" t="str">
        <f t="shared" si="18"/>
        <v>View Response</v>
      </c>
      <c r="H1200" t="s">
        <v>3029</v>
      </c>
      <c r="I1200" t="s">
        <v>3023</v>
      </c>
      <c r="J1200" t="s">
        <v>3029</v>
      </c>
      <c r="L1200" t="s">
        <v>2925</v>
      </c>
    </row>
    <row r="1201" spans="1:13" x14ac:dyDescent="0.35">
      <c r="A1201">
        <v>1191462</v>
      </c>
      <c r="B1201" t="s">
        <v>2371</v>
      </c>
      <c r="C1201" t="s">
        <v>4</v>
      </c>
      <c r="D1201" t="s">
        <v>4</v>
      </c>
      <c r="E1201" s="3" t="s">
        <v>4</v>
      </c>
      <c r="F1201" t="s">
        <v>794</v>
      </c>
      <c r="G1201" s="5" t="str">
        <f t="shared" si="18"/>
        <v>View Response</v>
      </c>
      <c r="H1201" t="s">
        <v>3020</v>
      </c>
      <c r="I1201" t="s">
        <v>3029</v>
      </c>
      <c r="J1201" t="s">
        <v>3029</v>
      </c>
      <c r="M1201" t="s">
        <v>2917</v>
      </c>
    </row>
    <row r="1202" spans="1:13" x14ac:dyDescent="0.35">
      <c r="A1202">
        <v>1191463</v>
      </c>
      <c r="B1202" t="s">
        <v>2369</v>
      </c>
      <c r="C1202" t="s">
        <v>4</v>
      </c>
      <c r="D1202" t="s">
        <v>4</v>
      </c>
      <c r="E1202" s="3" t="s">
        <v>4</v>
      </c>
      <c r="F1202" t="s">
        <v>795</v>
      </c>
      <c r="G1202" s="5" t="str">
        <f t="shared" si="18"/>
        <v>View Response</v>
      </c>
      <c r="H1202" t="s">
        <v>3020</v>
      </c>
      <c r="I1202" t="s">
        <v>3029</v>
      </c>
      <c r="J1202" t="s">
        <v>3029</v>
      </c>
      <c r="L1202" t="s">
        <v>2961</v>
      </c>
    </row>
    <row r="1203" spans="1:13" x14ac:dyDescent="0.35">
      <c r="A1203">
        <v>1191463</v>
      </c>
      <c r="B1203" t="s">
        <v>2369</v>
      </c>
      <c r="C1203" t="s">
        <v>4</v>
      </c>
      <c r="D1203" t="s">
        <v>4</v>
      </c>
      <c r="E1203" s="3" t="s">
        <v>4</v>
      </c>
      <c r="F1203" t="s">
        <v>795</v>
      </c>
      <c r="G1203" s="5" t="str">
        <f t="shared" si="18"/>
        <v>View Response</v>
      </c>
      <c r="H1203" t="s">
        <v>3020</v>
      </c>
      <c r="I1203" t="s">
        <v>3029</v>
      </c>
      <c r="J1203" t="s">
        <v>3029</v>
      </c>
      <c r="M1203" t="s">
        <v>2923</v>
      </c>
    </row>
    <row r="1204" spans="1:13" x14ac:dyDescent="0.35">
      <c r="A1204">
        <v>1191463</v>
      </c>
      <c r="B1204" t="s">
        <v>2369</v>
      </c>
      <c r="C1204" t="s">
        <v>4</v>
      </c>
      <c r="D1204" t="s">
        <v>4</v>
      </c>
      <c r="E1204" s="3" t="s">
        <v>4</v>
      </c>
      <c r="F1204" t="s">
        <v>795</v>
      </c>
      <c r="G1204" s="5" t="str">
        <f t="shared" si="18"/>
        <v>View Response</v>
      </c>
      <c r="H1204" t="s">
        <v>3020</v>
      </c>
      <c r="I1204" t="s">
        <v>3029</v>
      </c>
      <c r="J1204" t="s">
        <v>3029</v>
      </c>
      <c r="M1204" t="s">
        <v>2924</v>
      </c>
    </row>
    <row r="1205" spans="1:13" x14ac:dyDescent="0.35">
      <c r="A1205">
        <v>1191463</v>
      </c>
      <c r="B1205" t="s">
        <v>2369</v>
      </c>
      <c r="C1205" t="s">
        <v>4</v>
      </c>
      <c r="D1205" t="s">
        <v>4</v>
      </c>
      <c r="E1205" s="3" t="s">
        <v>4</v>
      </c>
      <c r="F1205" t="s">
        <v>795</v>
      </c>
      <c r="G1205" s="5" t="str">
        <f t="shared" si="18"/>
        <v>View Response</v>
      </c>
      <c r="H1205" t="s">
        <v>3020</v>
      </c>
      <c r="I1205" t="s">
        <v>3029</v>
      </c>
      <c r="J1205" t="s">
        <v>3029</v>
      </c>
      <c r="M1205" t="s">
        <v>2950</v>
      </c>
    </row>
    <row r="1206" spans="1:13" x14ac:dyDescent="0.35">
      <c r="A1206">
        <v>1191465</v>
      </c>
      <c r="B1206" t="s">
        <v>2369</v>
      </c>
      <c r="C1206" t="s">
        <v>4</v>
      </c>
      <c r="D1206" t="s">
        <v>4</v>
      </c>
      <c r="E1206" s="3" t="s">
        <v>4</v>
      </c>
      <c r="F1206" t="s">
        <v>796</v>
      </c>
      <c r="G1206" s="5" t="str">
        <f t="shared" si="18"/>
        <v>View Response</v>
      </c>
      <c r="H1206" t="s">
        <v>3020</v>
      </c>
      <c r="I1206" t="s">
        <v>3029</v>
      </c>
      <c r="J1206" t="s">
        <v>3029</v>
      </c>
      <c r="M1206" t="s">
        <v>2923</v>
      </c>
    </row>
    <row r="1207" spans="1:13" x14ac:dyDescent="0.35">
      <c r="A1207">
        <v>1191465</v>
      </c>
      <c r="B1207" t="s">
        <v>2369</v>
      </c>
      <c r="C1207" t="s">
        <v>4</v>
      </c>
      <c r="D1207" t="s">
        <v>4</v>
      </c>
      <c r="E1207" s="3" t="s">
        <v>4</v>
      </c>
      <c r="F1207" t="s">
        <v>796</v>
      </c>
      <c r="G1207" s="5" t="str">
        <f t="shared" si="18"/>
        <v>View Response</v>
      </c>
      <c r="H1207" t="s">
        <v>3020</v>
      </c>
      <c r="I1207" t="s">
        <v>3029</v>
      </c>
      <c r="J1207" t="s">
        <v>3029</v>
      </c>
      <c r="M1207" t="s">
        <v>2924</v>
      </c>
    </row>
    <row r="1208" spans="1:13" x14ac:dyDescent="0.35">
      <c r="A1208">
        <v>1191465</v>
      </c>
      <c r="B1208" t="s">
        <v>2369</v>
      </c>
      <c r="C1208" t="s">
        <v>4</v>
      </c>
      <c r="D1208" t="s">
        <v>4</v>
      </c>
      <c r="E1208" s="3" t="s">
        <v>4</v>
      </c>
      <c r="F1208" t="s">
        <v>796</v>
      </c>
      <c r="G1208" s="5" t="str">
        <f t="shared" si="18"/>
        <v>View Response</v>
      </c>
      <c r="H1208" t="s">
        <v>3020</v>
      </c>
      <c r="I1208" t="s">
        <v>3029</v>
      </c>
      <c r="J1208" t="s">
        <v>3029</v>
      </c>
      <c r="M1208" t="s">
        <v>2950</v>
      </c>
    </row>
    <row r="1209" spans="1:13" x14ac:dyDescent="0.35">
      <c r="A1209">
        <v>1191468</v>
      </c>
      <c r="B1209" t="s">
        <v>2369</v>
      </c>
      <c r="C1209" t="s">
        <v>4</v>
      </c>
      <c r="D1209" t="s">
        <v>4</v>
      </c>
      <c r="E1209" s="3" t="s">
        <v>4</v>
      </c>
      <c r="F1209" t="s">
        <v>797</v>
      </c>
      <c r="G1209" s="5" t="str">
        <f t="shared" si="18"/>
        <v>View Response</v>
      </c>
      <c r="H1209" t="s">
        <v>3020</v>
      </c>
      <c r="I1209" t="s">
        <v>3029</v>
      </c>
      <c r="J1209" t="s">
        <v>3029</v>
      </c>
      <c r="M1209" t="s">
        <v>2923</v>
      </c>
    </row>
    <row r="1210" spans="1:13" x14ac:dyDescent="0.35">
      <c r="A1210">
        <v>1191468</v>
      </c>
      <c r="B1210" t="s">
        <v>2369</v>
      </c>
      <c r="C1210" t="s">
        <v>4</v>
      </c>
      <c r="D1210" t="s">
        <v>4</v>
      </c>
      <c r="E1210" s="3" t="s">
        <v>4</v>
      </c>
      <c r="F1210" t="s">
        <v>797</v>
      </c>
      <c r="G1210" s="5" t="str">
        <f t="shared" si="18"/>
        <v>View Response</v>
      </c>
      <c r="H1210" t="s">
        <v>3020</v>
      </c>
      <c r="I1210" t="s">
        <v>3029</v>
      </c>
      <c r="J1210" t="s">
        <v>3029</v>
      </c>
      <c r="M1210" t="s">
        <v>2924</v>
      </c>
    </row>
    <row r="1211" spans="1:13" x14ac:dyDescent="0.35">
      <c r="A1211">
        <v>1191468</v>
      </c>
      <c r="B1211" t="s">
        <v>2369</v>
      </c>
      <c r="C1211" t="s">
        <v>4</v>
      </c>
      <c r="D1211" t="s">
        <v>4</v>
      </c>
      <c r="E1211" s="3" t="s">
        <v>4</v>
      </c>
      <c r="F1211" t="s">
        <v>797</v>
      </c>
      <c r="G1211" s="5" t="str">
        <f t="shared" si="18"/>
        <v>View Response</v>
      </c>
      <c r="H1211" t="s">
        <v>3020</v>
      </c>
      <c r="I1211" t="s">
        <v>3029</v>
      </c>
      <c r="J1211" t="s">
        <v>3029</v>
      </c>
      <c r="M1211" t="s">
        <v>2950</v>
      </c>
    </row>
    <row r="1212" spans="1:13" x14ac:dyDescent="0.35">
      <c r="A1212">
        <v>1191470</v>
      </c>
      <c r="B1212" t="s">
        <v>2370</v>
      </c>
      <c r="C1212" t="s">
        <v>4</v>
      </c>
      <c r="D1212" t="s">
        <v>4</v>
      </c>
      <c r="E1212" s="3" t="s">
        <v>127</v>
      </c>
      <c r="F1212" t="s">
        <v>798</v>
      </c>
      <c r="G1212" s="5" t="str">
        <f t="shared" si="18"/>
        <v>View Response</v>
      </c>
      <c r="H1212" t="s">
        <v>3020</v>
      </c>
      <c r="I1212" t="s">
        <v>3023</v>
      </c>
      <c r="J1212" t="s">
        <v>3021</v>
      </c>
      <c r="M1212" t="s">
        <v>2923</v>
      </c>
    </row>
    <row r="1213" spans="1:13" x14ac:dyDescent="0.35">
      <c r="A1213">
        <v>1191470</v>
      </c>
      <c r="B1213" t="s">
        <v>2370</v>
      </c>
      <c r="C1213" t="s">
        <v>4</v>
      </c>
      <c r="D1213" t="s">
        <v>4</v>
      </c>
      <c r="E1213" s="3" t="s">
        <v>127</v>
      </c>
      <c r="F1213" t="s">
        <v>798</v>
      </c>
      <c r="G1213" s="5" t="str">
        <f t="shared" si="18"/>
        <v>View Response</v>
      </c>
      <c r="H1213" t="s">
        <v>3020</v>
      </c>
      <c r="I1213" t="s">
        <v>3023</v>
      </c>
      <c r="J1213" t="s">
        <v>3021</v>
      </c>
      <c r="M1213" t="s">
        <v>2950</v>
      </c>
    </row>
    <row r="1214" spans="1:13" x14ac:dyDescent="0.35">
      <c r="A1214">
        <v>1191473</v>
      </c>
      <c r="B1214" t="s">
        <v>2372</v>
      </c>
      <c r="C1214" t="s">
        <v>4</v>
      </c>
      <c r="D1214" t="s">
        <v>4</v>
      </c>
      <c r="E1214" s="3" t="s">
        <v>127</v>
      </c>
      <c r="F1214" t="s">
        <v>799</v>
      </c>
      <c r="G1214" s="5" t="str">
        <f t="shared" si="18"/>
        <v>View Response</v>
      </c>
      <c r="H1214" t="s">
        <v>3020</v>
      </c>
      <c r="I1214" t="s">
        <v>3023</v>
      </c>
      <c r="J1214" t="s">
        <v>3029</v>
      </c>
      <c r="L1214" t="s">
        <v>2943</v>
      </c>
    </row>
    <row r="1215" spans="1:13" x14ac:dyDescent="0.35">
      <c r="A1215">
        <v>1191473</v>
      </c>
      <c r="B1215" t="s">
        <v>2372</v>
      </c>
      <c r="C1215" t="s">
        <v>4</v>
      </c>
      <c r="D1215" t="s">
        <v>4</v>
      </c>
      <c r="E1215" s="3" t="s">
        <v>127</v>
      </c>
      <c r="F1215" t="s">
        <v>799</v>
      </c>
      <c r="G1215" s="5" t="str">
        <f t="shared" si="18"/>
        <v>View Response</v>
      </c>
      <c r="H1215" t="s">
        <v>3020</v>
      </c>
      <c r="I1215" t="s">
        <v>3023</v>
      </c>
      <c r="J1215" t="s">
        <v>3029</v>
      </c>
      <c r="M1215" t="s">
        <v>2916</v>
      </c>
    </row>
    <row r="1216" spans="1:13" x14ac:dyDescent="0.35">
      <c r="A1216">
        <v>1191481</v>
      </c>
      <c r="B1216" t="s">
        <v>2372</v>
      </c>
      <c r="C1216" t="s">
        <v>4</v>
      </c>
      <c r="D1216" t="s">
        <v>4</v>
      </c>
      <c r="E1216" s="3" t="s">
        <v>4</v>
      </c>
      <c r="F1216" t="s">
        <v>800</v>
      </c>
      <c r="G1216" s="5" t="str">
        <f t="shared" si="18"/>
        <v>View Response</v>
      </c>
      <c r="H1216" t="s">
        <v>3020</v>
      </c>
      <c r="I1216" t="s">
        <v>3023</v>
      </c>
      <c r="J1216" t="s">
        <v>3029</v>
      </c>
      <c r="L1216" t="s">
        <v>2937</v>
      </c>
    </row>
    <row r="1217" spans="1:14" x14ac:dyDescent="0.35">
      <c r="A1217">
        <v>1191483</v>
      </c>
      <c r="B1217" t="s">
        <v>2372</v>
      </c>
      <c r="C1217" t="s">
        <v>4</v>
      </c>
      <c r="D1217" t="s">
        <v>4</v>
      </c>
      <c r="E1217" s="3" t="s">
        <v>4</v>
      </c>
      <c r="F1217" t="s">
        <v>801</v>
      </c>
      <c r="G1217" s="5" t="str">
        <f t="shared" si="18"/>
        <v>View Response</v>
      </c>
      <c r="H1217" t="s">
        <v>3020</v>
      </c>
      <c r="I1217" t="s">
        <v>3029</v>
      </c>
      <c r="J1217" t="s">
        <v>3029</v>
      </c>
      <c r="N1217" t="s">
        <v>232</v>
      </c>
    </row>
    <row r="1218" spans="1:14" x14ac:dyDescent="0.35">
      <c r="A1218">
        <v>1191483</v>
      </c>
      <c r="B1218" t="s">
        <v>2372</v>
      </c>
      <c r="C1218" t="s">
        <v>4</v>
      </c>
      <c r="D1218" t="s">
        <v>4</v>
      </c>
      <c r="E1218" s="3" t="s">
        <v>4</v>
      </c>
      <c r="F1218" t="s">
        <v>801</v>
      </c>
      <c r="G1218" s="5" t="str">
        <f t="shared" si="18"/>
        <v>View Response</v>
      </c>
      <c r="H1218" t="s">
        <v>3020</v>
      </c>
      <c r="I1218" t="s">
        <v>3029</v>
      </c>
      <c r="J1218" t="s">
        <v>3029</v>
      </c>
      <c r="M1218" t="s">
        <v>2916</v>
      </c>
    </row>
    <row r="1219" spans="1:14" x14ac:dyDescent="0.35">
      <c r="A1219">
        <v>1191484</v>
      </c>
      <c r="B1219" t="s">
        <v>2373</v>
      </c>
      <c r="C1219" t="s">
        <v>4</v>
      </c>
      <c r="D1219" t="s">
        <v>4</v>
      </c>
      <c r="E1219" s="3" t="s">
        <v>4</v>
      </c>
      <c r="F1219" t="s">
        <v>802</v>
      </c>
      <c r="G1219" s="5" t="str">
        <f t="shared" ref="G1219:G1282" si="19">HYPERLINK(F1219,"View Response")</f>
        <v>View Response</v>
      </c>
      <c r="H1219" t="s">
        <v>3020</v>
      </c>
      <c r="I1219" t="s">
        <v>3029</v>
      </c>
      <c r="J1219" t="s">
        <v>3029</v>
      </c>
      <c r="M1219" t="s">
        <v>2917</v>
      </c>
    </row>
    <row r="1220" spans="1:14" x14ac:dyDescent="0.35">
      <c r="A1220">
        <v>1191485</v>
      </c>
      <c r="B1220" t="s">
        <v>2374</v>
      </c>
      <c r="C1220" t="s">
        <v>4</v>
      </c>
      <c r="D1220" t="s">
        <v>4</v>
      </c>
      <c r="E1220" s="3" t="s">
        <v>4</v>
      </c>
      <c r="F1220" t="s">
        <v>803</v>
      </c>
      <c r="G1220" s="5" t="str">
        <f t="shared" si="19"/>
        <v>View Response</v>
      </c>
      <c r="H1220" t="s">
        <v>3020</v>
      </c>
      <c r="I1220" t="s">
        <v>3029</v>
      </c>
      <c r="J1220" t="s">
        <v>3029</v>
      </c>
      <c r="M1220" t="s">
        <v>2917</v>
      </c>
    </row>
    <row r="1221" spans="1:14" x14ac:dyDescent="0.35">
      <c r="A1221">
        <v>1191486</v>
      </c>
      <c r="B1221" t="s">
        <v>2372</v>
      </c>
      <c r="C1221" t="s">
        <v>4</v>
      </c>
      <c r="D1221" t="s">
        <v>4</v>
      </c>
      <c r="E1221" s="3" t="s">
        <v>4</v>
      </c>
      <c r="F1221" t="s">
        <v>804</v>
      </c>
      <c r="G1221" s="5" t="str">
        <f t="shared" si="19"/>
        <v>View Response</v>
      </c>
      <c r="H1221" t="s">
        <v>3020</v>
      </c>
      <c r="I1221" t="s">
        <v>3029</v>
      </c>
      <c r="J1221" t="s">
        <v>3029</v>
      </c>
      <c r="L1221" t="s">
        <v>2930</v>
      </c>
    </row>
    <row r="1222" spans="1:14" x14ac:dyDescent="0.35">
      <c r="A1222">
        <v>1191486</v>
      </c>
      <c r="B1222" t="s">
        <v>2372</v>
      </c>
      <c r="C1222" t="s">
        <v>4</v>
      </c>
      <c r="D1222" t="s">
        <v>4</v>
      </c>
      <c r="E1222" s="3" t="s">
        <v>4</v>
      </c>
      <c r="F1222" t="s">
        <v>804</v>
      </c>
      <c r="G1222" s="5" t="str">
        <f t="shared" si="19"/>
        <v>View Response</v>
      </c>
      <c r="H1222" t="s">
        <v>3020</v>
      </c>
      <c r="I1222" t="s">
        <v>3029</v>
      </c>
      <c r="J1222" t="s">
        <v>3029</v>
      </c>
      <c r="M1222" t="s">
        <v>2916</v>
      </c>
    </row>
    <row r="1223" spans="1:14" x14ac:dyDescent="0.35">
      <c r="A1223">
        <v>1191487</v>
      </c>
      <c r="B1223" t="s">
        <v>2372</v>
      </c>
      <c r="C1223" t="s">
        <v>4</v>
      </c>
      <c r="D1223" t="s">
        <v>4</v>
      </c>
      <c r="E1223" s="3" t="s">
        <v>4</v>
      </c>
      <c r="F1223" t="s">
        <v>805</v>
      </c>
      <c r="G1223" s="5" t="str">
        <f t="shared" si="19"/>
        <v>View Response</v>
      </c>
      <c r="H1223" t="s">
        <v>3020</v>
      </c>
      <c r="I1223" t="s">
        <v>3029</v>
      </c>
      <c r="J1223" t="s">
        <v>3029</v>
      </c>
      <c r="L1223" t="s">
        <v>2942</v>
      </c>
    </row>
    <row r="1224" spans="1:14" x14ac:dyDescent="0.35">
      <c r="A1224">
        <v>1191493</v>
      </c>
      <c r="B1224" t="s">
        <v>2375</v>
      </c>
      <c r="C1224" t="s">
        <v>4</v>
      </c>
      <c r="D1224" t="s">
        <v>4</v>
      </c>
      <c r="E1224" s="3" t="s">
        <v>4</v>
      </c>
      <c r="F1224" t="s">
        <v>806</v>
      </c>
      <c r="G1224" s="5" t="str">
        <f t="shared" si="19"/>
        <v>View Response</v>
      </c>
      <c r="H1224" t="s">
        <v>3020</v>
      </c>
      <c r="I1224" t="s">
        <v>3029</v>
      </c>
      <c r="J1224" t="s">
        <v>3029</v>
      </c>
      <c r="M1224" t="s">
        <v>2917</v>
      </c>
    </row>
    <row r="1225" spans="1:14" x14ac:dyDescent="0.35">
      <c r="A1225">
        <v>1191494</v>
      </c>
      <c r="B1225" t="s">
        <v>2376</v>
      </c>
      <c r="C1225" t="s">
        <v>4</v>
      </c>
      <c r="D1225" t="s">
        <v>4</v>
      </c>
      <c r="E1225" s="3" t="s">
        <v>4</v>
      </c>
      <c r="F1225" t="s">
        <v>807</v>
      </c>
      <c r="G1225" s="5" t="str">
        <f t="shared" si="19"/>
        <v>View Response</v>
      </c>
      <c r="H1225" t="s">
        <v>3020</v>
      </c>
      <c r="I1225" t="s">
        <v>3029</v>
      </c>
      <c r="J1225" t="s">
        <v>3029</v>
      </c>
      <c r="M1225" t="s">
        <v>2917</v>
      </c>
    </row>
    <row r="1226" spans="1:14" x14ac:dyDescent="0.35">
      <c r="A1226">
        <v>1191496</v>
      </c>
      <c r="B1226" t="s">
        <v>2377</v>
      </c>
      <c r="C1226" t="s">
        <v>4</v>
      </c>
      <c r="D1226" t="s">
        <v>4</v>
      </c>
      <c r="E1226" s="3" t="s">
        <v>4</v>
      </c>
      <c r="F1226" t="s">
        <v>808</v>
      </c>
      <c r="G1226" s="5" t="str">
        <f t="shared" si="19"/>
        <v>View Response</v>
      </c>
      <c r="H1226" t="s">
        <v>3020</v>
      </c>
      <c r="I1226" t="s">
        <v>3029</v>
      </c>
      <c r="J1226" t="s">
        <v>3029</v>
      </c>
      <c r="M1226" t="s">
        <v>2917</v>
      </c>
    </row>
    <row r="1227" spans="1:14" x14ac:dyDescent="0.35">
      <c r="A1227">
        <v>1191498</v>
      </c>
      <c r="B1227" t="s">
        <v>2369</v>
      </c>
      <c r="C1227" t="s">
        <v>4</v>
      </c>
      <c r="D1227" t="s">
        <v>4</v>
      </c>
      <c r="E1227" s="3" t="s">
        <v>4</v>
      </c>
      <c r="F1227" t="s">
        <v>809</v>
      </c>
      <c r="G1227" s="5" t="str">
        <f t="shared" si="19"/>
        <v>View Response</v>
      </c>
      <c r="H1227" t="s">
        <v>3020</v>
      </c>
      <c r="I1227" t="s">
        <v>3029</v>
      </c>
      <c r="J1227" t="s">
        <v>3029</v>
      </c>
      <c r="M1227" t="s">
        <v>2923</v>
      </c>
    </row>
    <row r="1228" spans="1:14" x14ac:dyDescent="0.35">
      <c r="A1228">
        <v>1191498</v>
      </c>
      <c r="B1228" t="s">
        <v>2369</v>
      </c>
      <c r="C1228" t="s">
        <v>4</v>
      </c>
      <c r="D1228" t="s">
        <v>4</v>
      </c>
      <c r="E1228" s="3" t="s">
        <v>4</v>
      </c>
      <c r="F1228" t="s">
        <v>809</v>
      </c>
      <c r="G1228" s="5" t="str">
        <f t="shared" si="19"/>
        <v>View Response</v>
      </c>
      <c r="H1228" t="s">
        <v>3020</v>
      </c>
      <c r="I1228" t="s">
        <v>3029</v>
      </c>
      <c r="J1228" t="s">
        <v>3029</v>
      </c>
      <c r="M1228" t="s">
        <v>2924</v>
      </c>
    </row>
    <row r="1229" spans="1:14" x14ac:dyDescent="0.35">
      <c r="A1229">
        <v>1191498</v>
      </c>
      <c r="B1229" t="s">
        <v>2369</v>
      </c>
      <c r="C1229" t="s">
        <v>4</v>
      </c>
      <c r="D1229" t="s">
        <v>4</v>
      </c>
      <c r="E1229" s="3" t="s">
        <v>4</v>
      </c>
      <c r="F1229" t="s">
        <v>809</v>
      </c>
      <c r="G1229" s="5" t="str">
        <f t="shared" si="19"/>
        <v>View Response</v>
      </c>
      <c r="H1229" t="s">
        <v>3020</v>
      </c>
      <c r="I1229" t="s">
        <v>3029</v>
      </c>
      <c r="J1229" t="s">
        <v>3029</v>
      </c>
      <c r="M1229" t="s">
        <v>2950</v>
      </c>
    </row>
    <row r="1230" spans="1:14" x14ac:dyDescent="0.35">
      <c r="A1230">
        <v>1191500</v>
      </c>
      <c r="B1230" t="s">
        <v>2378</v>
      </c>
      <c r="C1230" t="s">
        <v>4</v>
      </c>
      <c r="D1230" t="s">
        <v>4</v>
      </c>
      <c r="E1230" s="3" t="s">
        <v>4</v>
      </c>
      <c r="F1230" t="s">
        <v>810</v>
      </c>
      <c r="G1230" s="5" t="str">
        <f t="shared" si="19"/>
        <v>View Response</v>
      </c>
      <c r="H1230" t="s">
        <v>3020</v>
      </c>
      <c r="I1230" t="s">
        <v>3029</v>
      </c>
      <c r="J1230" t="s">
        <v>3029</v>
      </c>
      <c r="M1230" t="s">
        <v>2917</v>
      </c>
    </row>
    <row r="1231" spans="1:14" x14ac:dyDescent="0.35">
      <c r="A1231">
        <v>1191510</v>
      </c>
      <c r="B1231" t="s">
        <v>2099</v>
      </c>
      <c r="D1231" t="s">
        <v>4</v>
      </c>
      <c r="E1231" s="3" t="s">
        <v>127</v>
      </c>
      <c r="F1231" t="s">
        <v>811</v>
      </c>
      <c r="G1231" s="5" t="str">
        <f t="shared" si="19"/>
        <v>View Response</v>
      </c>
      <c r="H1231" t="s">
        <v>3029</v>
      </c>
      <c r="I1231" t="s">
        <v>3024</v>
      </c>
      <c r="J1231" t="s">
        <v>3029</v>
      </c>
      <c r="M1231" t="s">
        <v>2917</v>
      </c>
    </row>
    <row r="1232" spans="1:14" x14ac:dyDescent="0.35">
      <c r="A1232">
        <v>1191524</v>
      </c>
      <c r="B1232" t="s">
        <v>2379</v>
      </c>
      <c r="D1232" t="s">
        <v>4</v>
      </c>
      <c r="E1232" s="3" t="s">
        <v>127</v>
      </c>
      <c r="F1232" t="s">
        <v>812</v>
      </c>
      <c r="G1232" s="5" t="str">
        <f t="shared" si="19"/>
        <v>View Response</v>
      </c>
      <c r="H1232" t="s">
        <v>3020</v>
      </c>
      <c r="I1232" t="s">
        <v>3029</v>
      </c>
      <c r="J1232" t="s">
        <v>3029</v>
      </c>
      <c r="M1232" t="s">
        <v>2917</v>
      </c>
    </row>
    <row r="1233" spans="1:14" x14ac:dyDescent="0.35">
      <c r="A1233">
        <v>1191548</v>
      </c>
      <c r="B1233" t="s">
        <v>2380</v>
      </c>
      <c r="C1233" t="s">
        <v>4</v>
      </c>
      <c r="D1233" t="s">
        <v>4</v>
      </c>
      <c r="E1233" s="3" t="s">
        <v>4</v>
      </c>
      <c r="F1233" t="s">
        <v>813</v>
      </c>
      <c r="G1233" s="5" t="str">
        <f t="shared" si="19"/>
        <v>View Response</v>
      </c>
      <c r="H1233" t="s">
        <v>3020</v>
      </c>
      <c r="I1233" t="s">
        <v>3023</v>
      </c>
      <c r="J1233" t="s">
        <v>3021</v>
      </c>
      <c r="M1233" t="s">
        <v>2917</v>
      </c>
    </row>
    <row r="1234" spans="1:14" x14ac:dyDescent="0.35">
      <c r="A1234">
        <v>1191556</v>
      </c>
      <c r="B1234" t="s">
        <v>2381</v>
      </c>
      <c r="C1234" t="s">
        <v>4</v>
      </c>
      <c r="D1234" t="s">
        <v>4</v>
      </c>
      <c r="E1234" s="3" t="s">
        <v>4</v>
      </c>
      <c r="F1234" t="s">
        <v>814</v>
      </c>
      <c r="G1234" s="5" t="str">
        <f t="shared" si="19"/>
        <v>View Response</v>
      </c>
      <c r="H1234" t="s">
        <v>3029</v>
      </c>
      <c r="I1234" t="s">
        <v>3023</v>
      </c>
      <c r="J1234" t="s">
        <v>3029</v>
      </c>
      <c r="K1234" t="s">
        <v>2939</v>
      </c>
    </row>
    <row r="1235" spans="1:14" x14ac:dyDescent="0.35">
      <c r="A1235">
        <v>1191556</v>
      </c>
      <c r="B1235" t="s">
        <v>2381</v>
      </c>
      <c r="C1235" t="s">
        <v>4</v>
      </c>
      <c r="D1235" t="s">
        <v>4</v>
      </c>
      <c r="E1235" s="3" t="s">
        <v>4</v>
      </c>
      <c r="F1235" t="s">
        <v>814</v>
      </c>
      <c r="G1235" s="5" t="str">
        <f t="shared" si="19"/>
        <v>View Response</v>
      </c>
      <c r="H1235" t="s">
        <v>3029</v>
      </c>
      <c r="I1235" t="s">
        <v>3023</v>
      </c>
      <c r="J1235" t="s">
        <v>3029</v>
      </c>
      <c r="L1235" t="s">
        <v>2925</v>
      </c>
    </row>
    <row r="1236" spans="1:14" x14ac:dyDescent="0.35">
      <c r="A1236">
        <v>1191573</v>
      </c>
      <c r="B1236" t="s">
        <v>1895</v>
      </c>
      <c r="C1236" t="s">
        <v>20</v>
      </c>
      <c r="D1236" t="s">
        <v>4</v>
      </c>
      <c r="E1236" s="3" t="s">
        <v>4</v>
      </c>
      <c r="F1236" t="s">
        <v>815</v>
      </c>
      <c r="G1236" s="5" t="str">
        <f t="shared" si="19"/>
        <v>View Response</v>
      </c>
      <c r="H1236" t="s">
        <v>3020</v>
      </c>
      <c r="I1236" t="s">
        <v>3029</v>
      </c>
      <c r="J1236" t="s">
        <v>3029</v>
      </c>
      <c r="L1236" t="s">
        <v>2937</v>
      </c>
    </row>
    <row r="1237" spans="1:14" x14ac:dyDescent="0.35">
      <c r="A1237">
        <v>1191581</v>
      </c>
      <c r="B1237" t="s">
        <v>2382</v>
      </c>
      <c r="C1237" t="s">
        <v>4</v>
      </c>
      <c r="D1237" t="s">
        <v>4</v>
      </c>
      <c r="E1237" s="3" t="s">
        <v>4</v>
      </c>
      <c r="F1237" t="s">
        <v>816</v>
      </c>
      <c r="G1237" s="5" t="str">
        <f t="shared" si="19"/>
        <v>View Response</v>
      </c>
      <c r="H1237" t="s">
        <v>3020</v>
      </c>
      <c r="I1237" t="s">
        <v>3023</v>
      </c>
      <c r="J1237" t="s">
        <v>3029</v>
      </c>
      <c r="L1237" t="s">
        <v>2937</v>
      </c>
    </row>
    <row r="1238" spans="1:14" x14ac:dyDescent="0.35">
      <c r="A1238">
        <v>1191582</v>
      </c>
      <c r="B1238" t="s">
        <v>2343</v>
      </c>
      <c r="C1238" t="s">
        <v>4</v>
      </c>
      <c r="D1238" t="s">
        <v>750</v>
      </c>
      <c r="E1238" s="3" t="s">
        <v>127</v>
      </c>
      <c r="F1238" t="s">
        <v>817</v>
      </c>
      <c r="G1238" s="5" t="str">
        <f t="shared" si="19"/>
        <v>View Response</v>
      </c>
      <c r="H1238" t="s">
        <v>3020</v>
      </c>
      <c r="I1238" t="s">
        <v>3029</v>
      </c>
      <c r="J1238" t="s">
        <v>3029</v>
      </c>
      <c r="L1238" t="s">
        <v>2954</v>
      </c>
    </row>
    <row r="1239" spans="1:14" x14ac:dyDescent="0.35">
      <c r="A1239">
        <v>1191586</v>
      </c>
      <c r="B1239" t="s">
        <v>2343</v>
      </c>
      <c r="C1239" t="s">
        <v>4</v>
      </c>
      <c r="D1239" t="s">
        <v>750</v>
      </c>
      <c r="E1239" s="3" t="s">
        <v>127</v>
      </c>
      <c r="F1239" t="s">
        <v>818</v>
      </c>
      <c r="G1239" s="5" t="str">
        <f t="shared" si="19"/>
        <v>View Response</v>
      </c>
      <c r="H1239" t="s">
        <v>3020</v>
      </c>
      <c r="I1239" t="s">
        <v>3029</v>
      </c>
      <c r="J1239" t="s">
        <v>3029</v>
      </c>
      <c r="L1239" t="s">
        <v>2958</v>
      </c>
    </row>
    <row r="1240" spans="1:14" x14ac:dyDescent="0.35">
      <c r="A1240">
        <v>1191594</v>
      </c>
      <c r="B1240" t="s">
        <v>2383</v>
      </c>
      <c r="C1240" t="s">
        <v>4</v>
      </c>
      <c r="D1240" t="s">
        <v>4</v>
      </c>
      <c r="E1240" s="3" t="s">
        <v>4</v>
      </c>
      <c r="F1240" t="s">
        <v>819</v>
      </c>
      <c r="G1240" s="5" t="str">
        <f t="shared" si="19"/>
        <v>View Response</v>
      </c>
      <c r="H1240" t="s">
        <v>3020</v>
      </c>
      <c r="I1240" t="s">
        <v>3029</v>
      </c>
      <c r="J1240" t="s">
        <v>3029</v>
      </c>
      <c r="M1240" t="s">
        <v>2917</v>
      </c>
    </row>
    <row r="1241" spans="1:14" x14ac:dyDescent="0.35">
      <c r="A1241">
        <v>1191603</v>
      </c>
      <c r="B1241" t="s">
        <v>2384</v>
      </c>
      <c r="C1241" t="s">
        <v>4</v>
      </c>
      <c r="D1241" t="s">
        <v>750</v>
      </c>
      <c r="E1241" s="3" t="s">
        <v>127</v>
      </c>
      <c r="F1241" t="s">
        <v>820</v>
      </c>
      <c r="G1241" s="5" t="str">
        <f t="shared" si="19"/>
        <v>View Response</v>
      </c>
      <c r="H1241" t="s">
        <v>3019</v>
      </c>
      <c r="I1241" t="s">
        <v>3029</v>
      </c>
      <c r="J1241" t="s">
        <v>3029</v>
      </c>
      <c r="M1241" t="s">
        <v>2918</v>
      </c>
    </row>
    <row r="1242" spans="1:14" x14ac:dyDescent="0.35">
      <c r="A1242">
        <v>1191603</v>
      </c>
      <c r="B1242" t="s">
        <v>2384</v>
      </c>
      <c r="C1242" t="s">
        <v>4</v>
      </c>
      <c r="D1242" t="s">
        <v>750</v>
      </c>
      <c r="E1242" s="3" t="s">
        <v>127</v>
      </c>
      <c r="F1242" t="s">
        <v>820</v>
      </c>
      <c r="G1242" s="5" t="str">
        <f t="shared" si="19"/>
        <v>View Response</v>
      </c>
      <c r="H1242" t="s">
        <v>3019</v>
      </c>
      <c r="I1242" t="s">
        <v>3029</v>
      </c>
      <c r="J1242" t="s">
        <v>3029</v>
      </c>
      <c r="M1242" t="s">
        <v>2921</v>
      </c>
    </row>
    <row r="1243" spans="1:14" x14ac:dyDescent="0.35">
      <c r="A1243">
        <v>1191605</v>
      </c>
      <c r="B1243" t="s">
        <v>2385</v>
      </c>
      <c r="C1243" t="s">
        <v>821</v>
      </c>
      <c r="D1243" t="s">
        <v>4</v>
      </c>
      <c r="E1243" s="3" t="s">
        <v>127</v>
      </c>
      <c r="F1243" t="s">
        <v>822</v>
      </c>
      <c r="G1243" s="5" t="str">
        <f t="shared" si="19"/>
        <v>View Response</v>
      </c>
      <c r="H1243" t="s">
        <v>3020</v>
      </c>
      <c r="I1243" t="s">
        <v>3023</v>
      </c>
      <c r="J1243" t="s">
        <v>3021</v>
      </c>
      <c r="N1243" t="s">
        <v>232</v>
      </c>
    </row>
    <row r="1244" spans="1:14" x14ac:dyDescent="0.35">
      <c r="A1244">
        <v>1191605</v>
      </c>
      <c r="B1244" t="s">
        <v>2385</v>
      </c>
      <c r="C1244" t="s">
        <v>821</v>
      </c>
      <c r="D1244" t="s">
        <v>4</v>
      </c>
      <c r="E1244" s="3" t="s">
        <v>127</v>
      </c>
      <c r="F1244" t="s">
        <v>822</v>
      </c>
      <c r="G1244" s="5" t="str">
        <f t="shared" si="19"/>
        <v>View Response</v>
      </c>
      <c r="H1244" t="s">
        <v>3020</v>
      </c>
      <c r="I1244" t="s">
        <v>3023</v>
      </c>
      <c r="J1244" t="s">
        <v>3021</v>
      </c>
      <c r="M1244" t="s">
        <v>2951</v>
      </c>
    </row>
    <row r="1245" spans="1:14" x14ac:dyDescent="0.35">
      <c r="A1245">
        <v>1191605</v>
      </c>
      <c r="B1245" t="s">
        <v>2385</v>
      </c>
      <c r="C1245" t="s">
        <v>821</v>
      </c>
      <c r="D1245" t="s">
        <v>4</v>
      </c>
      <c r="E1245" s="3" t="s">
        <v>127</v>
      </c>
      <c r="F1245" t="s">
        <v>822</v>
      </c>
      <c r="G1245" s="5" t="str">
        <f t="shared" si="19"/>
        <v>View Response</v>
      </c>
      <c r="H1245" t="s">
        <v>3020</v>
      </c>
      <c r="I1245" t="s">
        <v>3023</v>
      </c>
      <c r="J1245" t="s">
        <v>3021</v>
      </c>
      <c r="M1245" t="s">
        <v>2952</v>
      </c>
    </row>
    <row r="1246" spans="1:14" x14ac:dyDescent="0.35">
      <c r="A1246">
        <v>1191605</v>
      </c>
      <c r="B1246" t="s">
        <v>2385</v>
      </c>
      <c r="C1246" t="s">
        <v>821</v>
      </c>
      <c r="D1246" t="s">
        <v>4</v>
      </c>
      <c r="E1246" s="3" t="s">
        <v>127</v>
      </c>
      <c r="F1246" t="s">
        <v>822</v>
      </c>
      <c r="G1246" s="5" t="str">
        <f t="shared" si="19"/>
        <v>View Response</v>
      </c>
      <c r="H1246" t="s">
        <v>3020</v>
      </c>
      <c r="I1246" t="s">
        <v>3023</v>
      </c>
      <c r="J1246" t="s">
        <v>3021</v>
      </c>
      <c r="M1246" t="s">
        <v>2953</v>
      </c>
    </row>
    <row r="1247" spans="1:14" x14ac:dyDescent="0.35">
      <c r="A1247">
        <v>1191609</v>
      </c>
      <c r="B1247" t="s">
        <v>2386</v>
      </c>
      <c r="D1247" t="s">
        <v>4</v>
      </c>
      <c r="E1247" s="3" t="s">
        <v>4</v>
      </c>
      <c r="F1247" t="s">
        <v>823</v>
      </c>
      <c r="G1247" s="5" t="str">
        <f t="shared" si="19"/>
        <v>View Response</v>
      </c>
      <c r="H1247" t="s">
        <v>3020</v>
      </c>
      <c r="I1247" t="s">
        <v>3029</v>
      </c>
      <c r="J1247" t="s">
        <v>3029</v>
      </c>
      <c r="M1247" t="s">
        <v>2923</v>
      </c>
    </row>
    <row r="1248" spans="1:14" x14ac:dyDescent="0.35">
      <c r="A1248">
        <v>1191609</v>
      </c>
      <c r="B1248" t="s">
        <v>2386</v>
      </c>
      <c r="D1248" t="s">
        <v>4</v>
      </c>
      <c r="E1248" s="3" t="s">
        <v>4</v>
      </c>
      <c r="F1248" t="s">
        <v>823</v>
      </c>
      <c r="G1248" s="5" t="str">
        <f t="shared" si="19"/>
        <v>View Response</v>
      </c>
      <c r="H1248" t="s">
        <v>3020</v>
      </c>
      <c r="I1248" t="s">
        <v>3029</v>
      </c>
      <c r="J1248" t="s">
        <v>3029</v>
      </c>
      <c r="M1248" t="s">
        <v>2924</v>
      </c>
    </row>
    <row r="1249" spans="1:14" x14ac:dyDescent="0.35">
      <c r="A1249">
        <v>1191609</v>
      </c>
      <c r="B1249" t="s">
        <v>2386</v>
      </c>
      <c r="D1249" t="s">
        <v>4</v>
      </c>
      <c r="E1249" s="3" t="s">
        <v>4</v>
      </c>
      <c r="F1249" t="s">
        <v>823</v>
      </c>
      <c r="G1249" s="5" t="str">
        <f t="shared" si="19"/>
        <v>View Response</v>
      </c>
      <c r="H1249" t="s">
        <v>3020</v>
      </c>
      <c r="I1249" t="s">
        <v>3029</v>
      </c>
      <c r="J1249" t="s">
        <v>3029</v>
      </c>
      <c r="M1249" t="s">
        <v>2950</v>
      </c>
    </row>
    <row r="1250" spans="1:14" x14ac:dyDescent="0.35">
      <c r="A1250">
        <v>1191612</v>
      </c>
      <c r="B1250" t="s">
        <v>2387</v>
      </c>
      <c r="D1250" t="s">
        <v>4</v>
      </c>
      <c r="E1250" s="3" t="s">
        <v>4</v>
      </c>
      <c r="F1250" t="s">
        <v>824</v>
      </c>
      <c r="G1250" s="5" t="str">
        <f t="shared" si="19"/>
        <v>View Response</v>
      </c>
      <c r="H1250" t="s">
        <v>3029</v>
      </c>
      <c r="I1250" t="s">
        <v>3023</v>
      </c>
      <c r="J1250" t="s">
        <v>3029</v>
      </c>
      <c r="M1250" t="s">
        <v>2923</v>
      </c>
    </row>
    <row r="1251" spans="1:14" x14ac:dyDescent="0.35">
      <c r="A1251">
        <v>1191612</v>
      </c>
      <c r="B1251" t="s">
        <v>2387</v>
      </c>
      <c r="D1251" t="s">
        <v>4</v>
      </c>
      <c r="E1251" s="3" t="s">
        <v>4</v>
      </c>
      <c r="F1251" t="s">
        <v>824</v>
      </c>
      <c r="G1251" s="5" t="str">
        <f t="shared" si="19"/>
        <v>View Response</v>
      </c>
      <c r="H1251" t="s">
        <v>3029</v>
      </c>
      <c r="I1251" t="s">
        <v>3023</v>
      </c>
      <c r="J1251" t="s">
        <v>3029</v>
      </c>
      <c r="M1251" t="s">
        <v>2931</v>
      </c>
    </row>
    <row r="1252" spans="1:14" x14ac:dyDescent="0.35">
      <c r="A1252">
        <v>1191612</v>
      </c>
      <c r="B1252" t="s">
        <v>2387</v>
      </c>
      <c r="D1252" t="s">
        <v>4</v>
      </c>
      <c r="E1252" s="3" t="s">
        <v>4</v>
      </c>
      <c r="F1252" t="s">
        <v>824</v>
      </c>
      <c r="G1252" s="5" t="str">
        <f t="shared" si="19"/>
        <v>View Response</v>
      </c>
      <c r="H1252" t="s">
        <v>3029</v>
      </c>
      <c r="I1252" t="s">
        <v>3023</v>
      </c>
      <c r="J1252" t="s">
        <v>3029</v>
      </c>
      <c r="M1252" t="s">
        <v>2932</v>
      </c>
    </row>
    <row r="1253" spans="1:14" x14ac:dyDescent="0.35">
      <c r="A1253">
        <v>1191614</v>
      </c>
      <c r="B1253" t="s">
        <v>2388</v>
      </c>
      <c r="C1253" t="s">
        <v>825</v>
      </c>
      <c r="D1253" t="s">
        <v>4</v>
      </c>
      <c r="E1253" s="3" t="s">
        <v>127</v>
      </c>
      <c r="F1253" t="s">
        <v>826</v>
      </c>
      <c r="G1253" s="5" t="str">
        <f t="shared" si="19"/>
        <v>View Response</v>
      </c>
      <c r="H1253" t="s">
        <v>3020</v>
      </c>
      <c r="I1253" t="s">
        <v>3023</v>
      </c>
      <c r="J1253" t="s">
        <v>3021</v>
      </c>
      <c r="N1253" t="s">
        <v>338</v>
      </c>
    </row>
    <row r="1254" spans="1:14" x14ac:dyDescent="0.35">
      <c r="A1254">
        <v>1191614</v>
      </c>
      <c r="B1254" t="s">
        <v>2388</v>
      </c>
      <c r="C1254" t="s">
        <v>825</v>
      </c>
      <c r="D1254" t="s">
        <v>4</v>
      </c>
      <c r="E1254" s="3" t="s">
        <v>127</v>
      </c>
      <c r="F1254" t="s">
        <v>826</v>
      </c>
      <c r="G1254" s="5" t="str">
        <f t="shared" si="19"/>
        <v>View Response</v>
      </c>
      <c r="H1254" t="s">
        <v>3020</v>
      </c>
      <c r="I1254" t="s">
        <v>3023</v>
      </c>
      <c r="J1254" t="s">
        <v>3021</v>
      </c>
      <c r="L1254" t="s">
        <v>2968</v>
      </c>
    </row>
    <row r="1255" spans="1:14" x14ac:dyDescent="0.35">
      <c r="A1255">
        <v>1191617</v>
      </c>
      <c r="B1255" t="s">
        <v>2389</v>
      </c>
      <c r="C1255" t="s">
        <v>827</v>
      </c>
      <c r="D1255" t="s">
        <v>4</v>
      </c>
      <c r="E1255" s="3" t="s">
        <v>4</v>
      </c>
      <c r="F1255" t="s">
        <v>828</v>
      </c>
      <c r="G1255" s="5" t="str">
        <f t="shared" si="19"/>
        <v>View Response</v>
      </c>
      <c r="H1255" t="s">
        <v>3020</v>
      </c>
      <c r="I1255" t="s">
        <v>3029</v>
      </c>
      <c r="J1255" t="s">
        <v>3029</v>
      </c>
      <c r="M1255" t="s">
        <v>2923</v>
      </c>
    </row>
    <row r="1256" spans="1:14" x14ac:dyDescent="0.35">
      <c r="A1256">
        <v>1191617</v>
      </c>
      <c r="B1256" t="s">
        <v>2389</v>
      </c>
      <c r="C1256" t="s">
        <v>827</v>
      </c>
      <c r="D1256" t="s">
        <v>4</v>
      </c>
      <c r="E1256" s="3" t="s">
        <v>4</v>
      </c>
      <c r="F1256" t="s">
        <v>828</v>
      </c>
      <c r="G1256" s="5" t="str">
        <f t="shared" si="19"/>
        <v>View Response</v>
      </c>
      <c r="H1256" t="s">
        <v>3020</v>
      </c>
      <c r="I1256" t="s">
        <v>3029</v>
      </c>
      <c r="J1256" t="s">
        <v>3029</v>
      </c>
      <c r="M1256" t="s">
        <v>2924</v>
      </c>
    </row>
    <row r="1257" spans="1:14" x14ac:dyDescent="0.35">
      <c r="A1257">
        <v>1191617</v>
      </c>
      <c r="B1257" t="s">
        <v>2389</v>
      </c>
      <c r="C1257" t="s">
        <v>827</v>
      </c>
      <c r="D1257" t="s">
        <v>4</v>
      </c>
      <c r="E1257" s="3" t="s">
        <v>4</v>
      </c>
      <c r="F1257" t="s">
        <v>828</v>
      </c>
      <c r="G1257" s="5" t="str">
        <f t="shared" si="19"/>
        <v>View Response</v>
      </c>
      <c r="H1257" t="s">
        <v>3020</v>
      </c>
      <c r="I1257" t="s">
        <v>3029</v>
      </c>
      <c r="J1257" t="s">
        <v>3029</v>
      </c>
      <c r="M1257" t="s">
        <v>2950</v>
      </c>
    </row>
    <row r="1258" spans="1:14" x14ac:dyDescent="0.35">
      <c r="A1258">
        <v>1191620</v>
      </c>
      <c r="B1258" t="s">
        <v>2389</v>
      </c>
      <c r="C1258" t="s">
        <v>827</v>
      </c>
      <c r="D1258" t="s">
        <v>4</v>
      </c>
      <c r="E1258" s="3" t="s">
        <v>4</v>
      </c>
      <c r="F1258" t="s">
        <v>829</v>
      </c>
      <c r="G1258" s="5" t="str">
        <f t="shared" si="19"/>
        <v>View Response</v>
      </c>
      <c r="H1258" t="s">
        <v>3020</v>
      </c>
      <c r="I1258" t="s">
        <v>3023</v>
      </c>
      <c r="J1258" t="s">
        <v>3029</v>
      </c>
      <c r="M1258" t="s">
        <v>2923</v>
      </c>
    </row>
    <row r="1259" spans="1:14" x14ac:dyDescent="0.35">
      <c r="A1259">
        <v>1191620</v>
      </c>
      <c r="B1259" t="s">
        <v>2389</v>
      </c>
      <c r="C1259" t="s">
        <v>827</v>
      </c>
      <c r="D1259" t="s">
        <v>4</v>
      </c>
      <c r="E1259" s="3" t="s">
        <v>4</v>
      </c>
      <c r="F1259" t="s">
        <v>829</v>
      </c>
      <c r="G1259" s="5" t="str">
        <f t="shared" si="19"/>
        <v>View Response</v>
      </c>
      <c r="H1259" t="s">
        <v>3020</v>
      </c>
      <c r="I1259" t="s">
        <v>3023</v>
      </c>
      <c r="J1259" t="s">
        <v>3029</v>
      </c>
      <c r="M1259" t="s">
        <v>2924</v>
      </c>
    </row>
    <row r="1260" spans="1:14" x14ac:dyDescent="0.35">
      <c r="A1260">
        <v>1191620</v>
      </c>
      <c r="B1260" t="s">
        <v>2389</v>
      </c>
      <c r="C1260" t="s">
        <v>827</v>
      </c>
      <c r="D1260" t="s">
        <v>4</v>
      </c>
      <c r="E1260" s="3" t="s">
        <v>4</v>
      </c>
      <c r="F1260" t="s">
        <v>829</v>
      </c>
      <c r="G1260" s="5" t="str">
        <f t="shared" si="19"/>
        <v>View Response</v>
      </c>
      <c r="H1260" t="s">
        <v>3020</v>
      </c>
      <c r="I1260" t="s">
        <v>3023</v>
      </c>
      <c r="J1260" t="s">
        <v>3029</v>
      </c>
      <c r="M1260" t="s">
        <v>2950</v>
      </c>
    </row>
    <row r="1261" spans="1:14" x14ac:dyDescent="0.35">
      <c r="A1261">
        <v>1191622</v>
      </c>
      <c r="B1261" t="s">
        <v>2389</v>
      </c>
      <c r="C1261" t="s">
        <v>827</v>
      </c>
      <c r="D1261" t="s">
        <v>4</v>
      </c>
      <c r="E1261" s="3" t="s">
        <v>4</v>
      </c>
      <c r="F1261" t="s">
        <v>830</v>
      </c>
      <c r="G1261" s="5" t="str">
        <f t="shared" si="19"/>
        <v>View Response</v>
      </c>
      <c r="H1261" t="s">
        <v>3020</v>
      </c>
      <c r="I1261" t="s">
        <v>3023</v>
      </c>
      <c r="J1261" t="s">
        <v>3029</v>
      </c>
      <c r="L1261" t="s">
        <v>2961</v>
      </c>
    </row>
    <row r="1262" spans="1:14" x14ac:dyDescent="0.35">
      <c r="A1262">
        <v>1191622</v>
      </c>
      <c r="B1262" t="s">
        <v>2389</v>
      </c>
      <c r="C1262" t="s">
        <v>827</v>
      </c>
      <c r="D1262" t="s">
        <v>4</v>
      </c>
      <c r="E1262" s="3" t="s">
        <v>4</v>
      </c>
      <c r="F1262" t="s">
        <v>830</v>
      </c>
      <c r="G1262" s="5" t="str">
        <f t="shared" si="19"/>
        <v>View Response</v>
      </c>
      <c r="H1262" t="s">
        <v>3020</v>
      </c>
      <c r="I1262" t="s">
        <v>3023</v>
      </c>
      <c r="J1262" t="s">
        <v>3029</v>
      </c>
      <c r="M1262" t="s">
        <v>2923</v>
      </c>
    </row>
    <row r="1263" spans="1:14" x14ac:dyDescent="0.35">
      <c r="A1263">
        <v>1191622</v>
      </c>
      <c r="B1263" t="s">
        <v>2389</v>
      </c>
      <c r="C1263" t="s">
        <v>827</v>
      </c>
      <c r="D1263" t="s">
        <v>4</v>
      </c>
      <c r="E1263" s="3" t="s">
        <v>4</v>
      </c>
      <c r="F1263" t="s">
        <v>830</v>
      </c>
      <c r="G1263" s="5" t="str">
        <f t="shared" si="19"/>
        <v>View Response</v>
      </c>
      <c r="H1263" t="s">
        <v>3020</v>
      </c>
      <c r="I1263" t="s">
        <v>3023</v>
      </c>
      <c r="J1263" t="s">
        <v>3029</v>
      </c>
      <c r="M1263" t="s">
        <v>2924</v>
      </c>
    </row>
    <row r="1264" spans="1:14" x14ac:dyDescent="0.35">
      <c r="A1264">
        <v>1191622</v>
      </c>
      <c r="B1264" t="s">
        <v>2389</v>
      </c>
      <c r="C1264" t="s">
        <v>827</v>
      </c>
      <c r="D1264" t="s">
        <v>4</v>
      </c>
      <c r="E1264" s="3" t="s">
        <v>4</v>
      </c>
      <c r="F1264" t="s">
        <v>830</v>
      </c>
      <c r="G1264" s="5" t="str">
        <f t="shared" si="19"/>
        <v>View Response</v>
      </c>
      <c r="H1264" t="s">
        <v>3020</v>
      </c>
      <c r="I1264" t="s">
        <v>3023</v>
      </c>
      <c r="J1264" t="s">
        <v>3029</v>
      </c>
      <c r="M1264" t="s">
        <v>2950</v>
      </c>
    </row>
    <row r="1265" spans="1:14" x14ac:dyDescent="0.35">
      <c r="A1265">
        <v>1191625</v>
      </c>
      <c r="B1265" t="s">
        <v>2388</v>
      </c>
      <c r="C1265" t="s">
        <v>825</v>
      </c>
      <c r="D1265" t="s">
        <v>4</v>
      </c>
      <c r="E1265" s="3" t="s">
        <v>127</v>
      </c>
      <c r="F1265" t="s">
        <v>831</v>
      </c>
      <c r="G1265" s="5" t="str">
        <f t="shared" si="19"/>
        <v>View Response</v>
      </c>
      <c r="H1265" t="s">
        <v>3019</v>
      </c>
      <c r="I1265" t="s">
        <v>3024</v>
      </c>
      <c r="J1265" t="s">
        <v>3022</v>
      </c>
      <c r="M1265" t="s">
        <v>2933</v>
      </c>
    </row>
    <row r="1266" spans="1:14" x14ac:dyDescent="0.35">
      <c r="A1266">
        <v>1191625</v>
      </c>
      <c r="B1266" t="s">
        <v>2388</v>
      </c>
      <c r="C1266" t="s">
        <v>825</v>
      </c>
      <c r="D1266" t="s">
        <v>4</v>
      </c>
      <c r="E1266" s="3" t="s">
        <v>127</v>
      </c>
      <c r="F1266" t="s">
        <v>831</v>
      </c>
      <c r="G1266" s="5" t="str">
        <f t="shared" si="19"/>
        <v>View Response</v>
      </c>
      <c r="H1266" t="s">
        <v>3019</v>
      </c>
      <c r="I1266" t="s">
        <v>3024</v>
      </c>
      <c r="J1266" t="s">
        <v>3022</v>
      </c>
      <c r="M1266" t="s">
        <v>2934</v>
      </c>
    </row>
    <row r="1267" spans="1:14" x14ac:dyDescent="0.35">
      <c r="A1267">
        <v>1191626</v>
      </c>
      <c r="B1267" t="s">
        <v>2390</v>
      </c>
      <c r="C1267" t="s">
        <v>4</v>
      </c>
      <c r="D1267" t="s">
        <v>4</v>
      </c>
      <c r="E1267" s="3" t="s">
        <v>4</v>
      </c>
      <c r="F1267" t="s">
        <v>832</v>
      </c>
      <c r="G1267" s="5" t="str">
        <f t="shared" si="19"/>
        <v>View Response</v>
      </c>
      <c r="H1267" t="s">
        <v>3020</v>
      </c>
      <c r="I1267" t="s">
        <v>3023</v>
      </c>
      <c r="J1267" t="s">
        <v>3029</v>
      </c>
      <c r="M1267" t="s">
        <v>2923</v>
      </c>
    </row>
    <row r="1268" spans="1:14" x14ac:dyDescent="0.35">
      <c r="A1268">
        <v>1191626</v>
      </c>
      <c r="B1268" t="s">
        <v>2390</v>
      </c>
      <c r="C1268" t="s">
        <v>4</v>
      </c>
      <c r="D1268" t="s">
        <v>4</v>
      </c>
      <c r="E1268" s="3" t="s">
        <v>4</v>
      </c>
      <c r="F1268" t="s">
        <v>832</v>
      </c>
      <c r="G1268" s="5" t="str">
        <f t="shared" si="19"/>
        <v>View Response</v>
      </c>
      <c r="H1268" t="s">
        <v>3020</v>
      </c>
      <c r="I1268" t="s">
        <v>3023</v>
      </c>
      <c r="J1268" t="s">
        <v>3029</v>
      </c>
      <c r="M1268" t="s">
        <v>2924</v>
      </c>
    </row>
    <row r="1269" spans="1:14" x14ac:dyDescent="0.35">
      <c r="A1269">
        <v>1191627</v>
      </c>
      <c r="B1269" t="s">
        <v>2389</v>
      </c>
      <c r="C1269" t="s">
        <v>827</v>
      </c>
      <c r="D1269" t="s">
        <v>4</v>
      </c>
      <c r="E1269" s="3" t="s">
        <v>4</v>
      </c>
      <c r="F1269" t="s">
        <v>833</v>
      </c>
      <c r="G1269" s="5" t="str">
        <f t="shared" si="19"/>
        <v>View Response</v>
      </c>
      <c r="H1269" t="s">
        <v>3020</v>
      </c>
      <c r="I1269" t="s">
        <v>3023</v>
      </c>
      <c r="J1269" t="s">
        <v>3029</v>
      </c>
      <c r="M1269" t="s">
        <v>2923</v>
      </c>
    </row>
    <row r="1270" spans="1:14" x14ac:dyDescent="0.35">
      <c r="A1270">
        <v>1191627</v>
      </c>
      <c r="B1270" t="s">
        <v>2389</v>
      </c>
      <c r="C1270" t="s">
        <v>827</v>
      </c>
      <c r="D1270" t="s">
        <v>4</v>
      </c>
      <c r="E1270" s="3" t="s">
        <v>4</v>
      </c>
      <c r="F1270" t="s">
        <v>833</v>
      </c>
      <c r="G1270" s="5" t="str">
        <f t="shared" si="19"/>
        <v>View Response</v>
      </c>
      <c r="H1270" t="s">
        <v>3020</v>
      </c>
      <c r="I1270" t="s">
        <v>3023</v>
      </c>
      <c r="J1270" t="s">
        <v>3029</v>
      </c>
      <c r="M1270" t="s">
        <v>2924</v>
      </c>
    </row>
    <row r="1271" spans="1:14" x14ac:dyDescent="0.35">
      <c r="A1271">
        <v>1191627</v>
      </c>
      <c r="B1271" t="s">
        <v>2389</v>
      </c>
      <c r="C1271" t="s">
        <v>827</v>
      </c>
      <c r="D1271" t="s">
        <v>4</v>
      </c>
      <c r="E1271" s="3" t="s">
        <v>4</v>
      </c>
      <c r="F1271" t="s">
        <v>833</v>
      </c>
      <c r="G1271" s="5" t="str">
        <f t="shared" si="19"/>
        <v>View Response</v>
      </c>
      <c r="H1271" t="s">
        <v>3020</v>
      </c>
      <c r="I1271" t="s">
        <v>3023</v>
      </c>
      <c r="J1271" t="s">
        <v>3029</v>
      </c>
      <c r="M1271" t="s">
        <v>2950</v>
      </c>
    </row>
    <row r="1272" spans="1:14" x14ac:dyDescent="0.35">
      <c r="A1272">
        <v>1191630</v>
      </c>
      <c r="B1272" t="s">
        <v>2389</v>
      </c>
      <c r="C1272" t="s">
        <v>827</v>
      </c>
      <c r="D1272" t="s">
        <v>4</v>
      </c>
      <c r="E1272" s="3" t="s">
        <v>127</v>
      </c>
      <c r="F1272" t="s">
        <v>834</v>
      </c>
      <c r="G1272" s="5" t="str">
        <f t="shared" si="19"/>
        <v>View Response</v>
      </c>
      <c r="H1272" t="s">
        <v>3020</v>
      </c>
      <c r="I1272" t="s">
        <v>3023</v>
      </c>
      <c r="J1272" t="s">
        <v>3029</v>
      </c>
      <c r="M1272" t="s">
        <v>2923</v>
      </c>
    </row>
    <row r="1273" spans="1:14" x14ac:dyDescent="0.35">
      <c r="A1273">
        <v>1191630</v>
      </c>
      <c r="B1273" t="s">
        <v>2389</v>
      </c>
      <c r="C1273" t="s">
        <v>827</v>
      </c>
      <c r="D1273" t="s">
        <v>4</v>
      </c>
      <c r="E1273" s="3" t="s">
        <v>127</v>
      </c>
      <c r="F1273" t="s">
        <v>834</v>
      </c>
      <c r="G1273" s="5" t="str">
        <f t="shared" si="19"/>
        <v>View Response</v>
      </c>
      <c r="H1273" t="s">
        <v>3020</v>
      </c>
      <c r="I1273" t="s">
        <v>3023</v>
      </c>
      <c r="J1273" t="s">
        <v>3029</v>
      </c>
      <c r="M1273" t="s">
        <v>2924</v>
      </c>
    </row>
    <row r="1274" spans="1:14" x14ac:dyDescent="0.35">
      <c r="A1274">
        <v>1191630</v>
      </c>
      <c r="B1274" t="s">
        <v>2389</v>
      </c>
      <c r="C1274" t="s">
        <v>827</v>
      </c>
      <c r="D1274" t="s">
        <v>4</v>
      </c>
      <c r="E1274" s="3" t="s">
        <v>127</v>
      </c>
      <c r="F1274" t="s">
        <v>834</v>
      </c>
      <c r="G1274" s="5" t="str">
        <f t="shared" si="19"/>
        <v>View Response</v>
      </c>
      <c r="H1274" t="s">
        <v>3020</v>
      </c>
      <c r="I1274" t="s">
        <v>3023</v>
      </c>
      <c r="J1274" t="s">
        <v>3029</v>
      </c>
      <c r="M1274" t="s">
        <v>2950</v>
      </c>
    </row>
    <row r="1275" spans="1:14" x14ac:dyDescent="0.35">
      <c r="A1275">
        <v>1191631</v>
      </c>
      <c r="B1275" t="s">
        <v>2391</v>
      </c>
      <c r="C1275" t="s">
        <v>835</v>
      </c>
      <c r="D1275" t="s">
        <v>4</v>
      </c>
      <c r="E1275" s="3" t="s">
        <v>127</v>
      </c>
      <c r="F1275" t="s">
        <v>836</v>
      </c>
      <c r="G1275" s="5" t="str">
        <f t="shared" si="19"/>
        <v>View Response</v>
      </c>
      <c r="H1275" t="s">
        <v>3019</v>
      </c>
      <c r="I1275" t="s">
        <v>3024</v>
      </c>
      <c r="J1275" t="s">
        <v>3022</v>
      </c>
      <c r="M1275" t="s">
        <v>2992</v>
      </c>
    </row>
    <row r="1276" spans="1:14" x14ac:dyDescent="0.35">
      <c r="A1276">
        <v>1191631</v>
      </c>
      <c r="B1276" t="s">
        <v>2391</v>
      </c>
      <c r="C1276" t="s">
        <v>835</v>
      </c>
      <c r="D1276" t="s">
        <v>4</v>
      </c>
      <c r="E1276" s="3" t="s">
        <v>127</v>
      </c>
      <c r="F1276" t="s">
        <v>836</v>
      </c>
      <c r="G1276" s="5" t="str">
        <f t="shared" si="19"/>
        <v>View Response</v>
      </c>
      <c r="H1276" t="s">
        <v>3019</v>
      </c>
      <c r="I1276" t="s">
        <v>3024</v>
      </c>
      <c r="J1276" t="s">
        <v>3022</v>
      </c>
      <c r="M1276" t="s">
        <v>2994</v>
      </c>
    </row>
    <row r="1277" spans="1:14" x14ac:dyDescent="0.35">
      <c r="A1277">
        <v>1191632</v>
      </c>
      <c r="B1277" t="s">
        <v>2389</v>
      </c>
      <c r="C1277" t="s">
        <v>827</v>
      </c>
      <c r="D1277" t="s">
        <v>4</v>
      </c>
      <c r="E1277" s="3" t="s">
        <v>4</v>
      </c>
      <c r="F1277" t="s">
        <v>837</v>
      </c>
      <c r="G1277" s="5" t="str">
        <f t="shared" si="19"/>
        <v>View Response</v>
      </c>
      <c r="H1277" t="s">
        <v>3020</v>
      </c>
      <c r="I1277" t="s">
        <v>3023</v>
      </c>
      <c r="J1277" t="s">
        <v>3029</v>
      </c>
      <c r="M1277" t="s">
        <v>2923</v>
      </c>
    </row>
    <row r="1278" spans="1:14" x14ac:dyDescent="0.35">
      <c r="A1278">
        <v>1191632</v>
      </c>
      <c r="B1278" t="s">
        <v>2389</v>
      </c>
      <c r="C1278" t="s">
        <v>827</v>
      </c>
      <c r="D1278" t="s">
        <v>4</v>
      </c>
      <c r="E1278" s="3" t="s">
        <v>4</v>
      </c>
      <c r="F1278" t="s">
        <v>837</v>
      </c>
      <c r="G1278" s="5" t="str">
        <f t="shared" si="19"/>
        <v>View Response</v>
      </c>
      <c r="H1278" t="s">
        <v>3020</v>
      </c>
      <c r="I1278" t="s">
        <v>3023</v>
      </c>
      <c r="J1278" t="s">
        <v>3029</v>
      </c>
      <c r="M1278" t="s">
        <v>2924</v>
      </c>
    </row>
    <row r="1279" spans="1:14" x14ac:dyDescent="0.35">
      <c r="A1279">
        <v>1191632</v>
      </c>
      <c r="B1279" t="s">
        <v>2389</v>
      </c>
      <c r="C1279" t="s">
        <v>827</v>
      </c>
      <c r="D1279" t="s">
        <v>4</v>
      </c>
      <c r="E1279" s="3" t="s">
        <v>4</v>
      </c>
      <c r="F1279" t="s">
        <v>837</v>
      </c>
      <c r="G1279" s="5" t="str">
        <f t="shared" si="19"/>
        <v>View Response</v>
      </c>
      <c r="H1279" t="s">
        <v>3020</v>
      </c>
      <c r="I1279" t="s">
        <v>3023</v>
      </c>
      <c r="J1279" t="s">
        <v>3029</v>
      </c>
      <c r="M1279" t="s">
        <v>2950</v>
      </c>
    </row>
    <row r="1280" spans="1:14" x14ac:dyDescent="0.35">
      <c r="A1280">
        <v>1191635</v>
      </c>
      <c r="B1280" t="s">
        <v>2388</v>
      </c>
      <c r="C1280" t="s">
        <v>825</v>
      </c>
      <c r="D1280" t="s">
        <v>4</v>
      </c>
      <c r="E1280" s="3" t="s">
        <v>127</v>
      </c>
      <c r="F1280" t="s">
        <v>838</v>
      </c>
      <c r="G1280" s="5" t="str">
        <f t="shared" si="19"/>
        <v>View Response</v>
      </c>
      <c r="H1280" t="s">
        <v>3020</v>
      </c>
      <c r="I1280" t="s">
        <v>3023</v>
      </c>
      <c r="J1280" t="s">
        <v>3021</v>
      </c>
      <c r="N1280" t="s">
        <v>338</v>
      </c>
    </row>
    <row r="1281" spans="1:14" x14ac:dyDescent="0.35">
      <c r="A1281">
        <v>1191635</v>
      </c>
      <c r="B1281" t="s">
        <v>2388</v>
      </c>
      <c r="C1281" t="s">
        <v>825</v>
      </c>
      <c r="D1281" t="s">
        <v>4</v>
      </c>
      <c r="E1281" s="3" t="s">
        <v>127</v>
      </c>
      <c r="F1281" t="s">
        <v>838</v>
      </c>
      <c r="G1281" s="5" t="str">
        <f t="shared" si="19"/>
        <v>View Response</v>
      </c>
      <c r="H1281" t="s">
        <v>3020</v>
      </c>
      <c r="I1281" t="s">
        <v>3023</v>
      </c>
      <c r="J1281" t="s">
        <v>3021</v>
      </c>
      <c r="L1281" t="s">
        <v>2968</v>
      </c>
    </row>
    <row r="1282" spans="1:14" x14ac:dyDescent="0.35">
      <c r="A1282">
        <v>1191639</v>
      </c>
      <c r="B1282" t="s">
        <v>2388</v>
      </c>
      <c r="C1282" t="s">
        <v>825</v>
      </c>
      <c r="D1282" t="s">
        <v>4</v>
      </c>
      <c r="E1282" s="3" t="s">
        <v>127</v>
      </c>
      <c r="F1282" t="s">
        <v>839</v>
      </c>
      <c r="G1282" s="5" t="str">
        <f t="shared" si="19"/>
        <v>View Response</v>
      </c>
      <c r="H1282" t="s">
        <v>3020</v>
      </c>
      <c r="I1282" t="s">
        <v>3023</v>
      </c>
      <c r="J1282" t="s">
        <v>3021</v>
      </c>
      <c r="N1282" t="s">
        <v>338</v>
      </c>
    </row>
    <row r="1283" spans="1:14" x14ac:dyDescent="0.35">
      <c r="A1283">
        <v>1191639</v>
      </c>
      <c r="B1283" t="s">
        <v>2388</v>
      </c>
      <c r="C1283" t="s">
        <v>825</v>
      </c>
      <c r="D1283" t="s">
        <v>4</v>
      </c>
      <c r="E1283" s="3" t="s">
        <v>127</v>
      </c>
      <c r="F1283" t="s">
        <v>839</v>
      </c>
      <c r="G1283" s="5" t="str">
        <f t="shared" ref="G1283:G1346" si="20">HYPERLINK(F1283,"View Response")</f>
        <v>View Response</v>
      </c>
      <c r="H1283" t="s">
        <v>3020</v>
      </c>
      <c r="I1283" t="s">
        <v>3023</v>
      </c>
      <c r="J1283" t="s">
        <v>3021</v>
      </c>
      <c r="M1283" t="s">
        <v>2945</v>
      </c>
    </row>
    <row r="1284" spans="1:14" x14ac:dyDescent="0.35">
      <c r="A1284">
        <v>1191646</v>
      </c>
      <c r="B1284" t="s">
        <v>2391</v>
      </c>
      <c r="C1284" t="s">
        <v>835</v>
      </c>
      <c r="D1284" t="s">
        <v>4</v>
      </c>
      <c r="E1284" s="3" t="s">
        <v>127</v>
      </c>
      <c r="F1284" t="s">
        <v>840</v>
      </c>
      <c r="G1284" s="5" t="str">
        <f t="shared" si="20"/>
        <v>View Response</v>
      </c>
      <c r="H1284" t="s">
        <v>3019</v>
      </c>
      <c r="I1284" t="s">
        <v>3023</v>
      </c>
      <c r="J1284" t="s">
        <v>3022</v>
      </c>
      <c r="L1284" t="s">
        <v>2943</v>
      </c>
    </row>
    <row r="1285" spans="1:14" x14ac:dyDescent="0.35">
      <c r="A1285">
        <v>1191648</v>
      </c>
      <c r="B1285" t="s">
        <v>2334</v>
      </c>
      <c r="C1285" t="s">
        <v>735</v>
      </c>
      <c r="D1285" t="s">
        <v>736</v>
      </c>
      <c r="E1285" s="3" t="s">
        <v>4</v>
      </c>
      <c r="F1285" t="s">
        <v>841</v>
      </c>
      <c r="G1285" s="5" t="str">
        <f t="shared" si="20"/>
        <v>View Response</v>
      </c>
      <c r="H1285" t="s">
        <v>3020</v>
      </c>
      <c r="I1285" t="s">
        <v>3023</v>
      </c>
      <c r="J1285" t="s">
        <v>3021</v>
      </c>
      <c r="L1285" t="s">
        <v>2981</v>
      </c>
    </row>
    <row r="1286" spans="1:14" x14ac:dyDescent="0.35">
      <c r="A1286">
        <v>1191650</v>
      </c>
      <c r="B1286" t="s">
        <v>2392</v>
      </c>
      <c r="C1286" t="s">
        <v>4</v>
      </c>
      <c r="D1286" t="s">
        <v>842</v>
      </c>
      <c r="E1286" s="3" t="s">
        <v>4</v>
      </c>
      <c r="F1286" t="s">
        <v>843</v>
      </c>
      <c r="G1286" s="5" t="str">
        <f t="shared" si="20"/>
        <v>View Response</v>
      </c>
      <c r="H1286" t="s">
        <v>3019</v>
      </c>
      <c r="I1286" t="s">
        <v>3029</v>
      </c>
      <c r="J1286" t="s">
        <v>3029</v>
      </c>
      <c r="M1286" t="s">
        <v>2918</v>
      </c>
    </row>
    <row r="1287" spans="1:14" x14ac:dyDescent="0.35">
      <c r="A1287">
        <v>1191650</v>
      </c>
      <c r="B1287" t="s">
        <v>2392</v>
      </c>
      <c r="C1287" t="s">
        <v>4</v>
      </c>
      <c r="D1287" t="s">
        <v>842</v>
      </c>
      <c r="E1287" s="3" t="s">
        <v>4</v>
      </c>
      <c r="F1287" t="s">
        <v>843</v>
      </c>
      <c r="G1287" s="5" t="str">
        <f t="shared" si="20"/>
        <v>View Response</v>
      </c>
      <c r="H1287" t="s">
        <v>3019</v>
      </c>
      <c r="I1287" t="s">
        <v>3029</v>
      </c>
      <c r="J1287" t="s">
        <v>3029</v>
      </c>
      <c r="M1287" t="s">
        <v>2919</v>
      </c>
    </row>
    <row r="1288" spans="1:14" x14ac:dyDescent="0.35">
      <c r="A1288">
        <v>1191657</v>
      </c>
      <c r="B1288" t="s">
        <v>2334</v>
      </c>
      <c r="C1288" t="s">
        <v>735</v>
      </c>
      <c r="D1288" t="s">
        <v>736</v>
      </c>
      <c r="E1288" s="3" t="s">
        <v>4</v>
      </c>
      <c r="F1288" t="s">
        <v>844</v>
      </c>
      <c r="G1288" s="5" t="str">
        <f t="shared" si="20"/>
        <v>View Response</v>
      </c>
      <c r="H1288" t="s">
        <v>3020</v>
      </c>
      <c r="I1288" t="s">
        <v>3023</v>
      </c>
      <c r="J1288" t="s">
        <v>3021</v>
      </c>
      <c r="L1288" t="s">
        <v>2937</v>
      </c>
    </row>
    <row r="1289" spans="1:14" x14ac:dyDescent="0.35">
      <c r="A1289">
        <v>1191660</v>
      </c>
      <c r="B1289" t="s">
        <v>2393</v>
      </c>
      <c r="C1289" t="s">
        <v>845</v>
      </c>
      <c r="D1289" t="s">
        <v>680</v>
      </c>
      <c r="E1289" s="3" t="s">
        <v>127</v>
      </c>
      <c r="F1289" t="s">
        <v>846</v>
      </c>
      <c r="G1289" s="5" t="str">
        <f t="shared" si="20"/>
        <v>View Response</v>
      </c>
      <c r="H1289" t="s">
        <v>3020</v>
      </c>
      <c r="I1289" t="s">
        <v>3029</v>
      </c>
      <c r="J1289" t="s">
        <v>3029</v>
      </c>
      <c r="N1289" t="s">
        <v>338</v>
      </c>
    </row>
    <row r="1290" spans="1:14" x14ac:dyDescent="0.35">
      <c r="A1290">
        <v>1191660</v>
      </c>
      <c r="B1290" t="s">
        <v>2393</v>
      </c>
      <c r="C1290" t="s">
        <v>845</v>
      </c>
      <c r="D1290" t="s">
        <v>680</v>
      </c>
      <c r="E1290" s="3" t="s">
        <v>127</v>
      </c>
      <c r="F1290" t="s">
        <v>846</v>
      </c>
      <c r="G1290" s="5" t="str">
        <f t="shared" si="20"/>
        <v>View Response</v>
      </c>
      <c r="H1290" t="s">
        <v>3020</v>
      </c>
      <c r="I1290" t="s">
        <v>3029</v>
      </c>
      <c r="J1290" t="s">
        <v>3029</v>
      </c>
      <c r="L1290" t="s">
        <v>2925</v>
      </c>
    </row>
    <row r="1291" spans="1:14" x14ac:dyDescent="0.35">
      <c r="A1291">
        <v>1191660</v>
      </c>
      <c r="B1291" t="s">
        <v>2393</v>
      </c>
      <c r="C1291" t="s">
        <v>845</v>
      </c>
      <c r="D1291" t="s">
        <v>680</v>
      </c>
      <c r="E1291" s="3" t="s">
        <v>127</v>
      </c>
      <c r="F1291" t="s">
        <v>846</v>
      </c>
      <c r="G1291" s="5" t="str">
        <f t="shared" si="20"/>
        <v>View Response</v>
      </c>
      <c r="H1291" t="s">
        <v>3020</v>
      </c>
      <c r="I1291" t="s">
        <v>3029</v>
      </c>
      <c r="J1291" t="s">
        <v>3029</v>
      </c>
      <c r="L1291" t="s">
        <v>2937</v>
      </c>
    </row>
    <row r="1292" spans="1:14" x14ac:dyDescent="0.35">
      <c r="A1292">
        <v>1191660</v>
      </c>
      <c r="B1292" t="s">
        <v>2393</v>
      </c>
      <c r="C1292" t="s">
        <v>845</v>
      </c>
      <c r="D1292" t="s">
        <v>680</v>
      </c>
      <c r="E1292" s="3" t="s">
        <v>127</v>
      </c>
      <c r="F1292" t="s">
        <v>846</v>
      </c>
      <c r="G1292" s="5" t="str">
        <f t="shared" si="20"/>
        <v>View Response</v>
      </c>
      <c r="H1292" t="s">
        <v>3020</v>
      </c>
      <c r="I1292" t="s">
        <v>3029</v>
      </c>
      <c r="J1292" t="s">
        <v>3029</v>
      </c>
      <c r="M1292" t="s">
        <v>2926</v>
      </c>
    </row>
    <row r="1293" spans="1:14" x14ac:dyDescent="0.35">
      <c r="A1293">
        <v>1191661</v>
      </c>
      <c r="B1293" t="s">
        <v>2334</v>
      </c>
      <c r="C1293" t="s">
        <v>735</v>
      </c>
      <c r="D1293" t="s">
        <v>736</v>
      </c>
      <c r="E1293" s="3" t="s">
        <v>4</v>
      </c>
      <c r="F1293" t="s">
        <v>847</v>
      </c>
      <c r="G1293" s="5" t="str">
        <f t="shared" si="20"/>
        <v>View Response</v>
      </c>
      <c r="H1293" t="s">
        <v>3020</v>
      </c>
      <c r="I1293" t="s">
        <v>3023</v>
      </c>
      <c r="J1293" t="s">
        <v>3021</v>
      </c>
      <c r="L1293" t="s">
        <v>2961</v>
      </c>
    </row>
    <row r="1294" spans="1:14" x14ac:dyDescent="0.35">
      <c r="A1294">
        <v>1191664</v>
      </c>
      <c r="B1294" t="s">
        <v>2394</v>
      </c>
      <c r="C1294" t="s">
        <v>4</v>
      </c>
      <c r="D1294" t="s">
        <v>4</v>
      </c>
      <c r="E1294" s="3" t="s">
        <v>4</v>
      </c>
      <c r="F1294" t="s">
        <v>848</v>
      </c>
      <c r="G1294" s="5" t="str">
        <f t="shared" si="20"/>
        <v>View Response</v>
      </c>
      <c r="H1294" t="s">
        <v>3029</v>
      </c>
      <c r="I1294" t="s">
        <v>3023</v>
      </c>
      <c r="J1294" t="s">
        <v>3029</v>
      </c>
      <c r="M1294" t="s">
        <v>2917</v>
      </c>
    </row>
    <row r="1295" spans="1:14" x14ac:dyDescent="0.35">
      <c r="A1295">
        <v>1191666</v>
      </c>
      <c r="B1295" t="s">
        <v>2334</v>
      </c>
      <c r="C1295" t="s">
        <v>735</v>
      </c>
      <c r="D1295" t="s">
        <v>736</v>
      </c>
      <c r="E1295" s="3" t="s">
        <v>4</v>
      </c>
      <c r="F1295" t="s">
        <v>849</v>
      </c>
      <c r="G1295" s="5" t="str">
        <f t="shared" si="20"/>
        <v>View Response</v>
      </c>
      <c r="H1295" t="s">
        <v>3020</v>
      </c>
      <c r="I1295" t="s">
        <v>3023</v>
      </c>
      <c r="J1295" t="s">
        <v>3021</v>
      </c>
      <c r="L1295" t="s">
        <v>2925</v>
      </c>
    </row>
    <row r="1296" spans="1:14" x14ac:dyDescent="0.35">
      <c r="A1296">
        <v>1191669</v>
      </c>
      <c r="B1296" t="s">
        <v>2218</v>
      </c>
      <c r="C1296" t="s">
        <v>4</v>
      </c>
      <c r="D1296" t="s">
        <v>4</v>
      </c>
      <c r="E1296" s="3" t="s">
        <v>4</v>
      </c>
      <c r="F1296" t="s">
        <v>850</v>
      </c>
      <c r="G1296" s="5" t="str">
        <f t="shared" si="20"/>
        <v>View Response</v>
      </c>
      <c r="H1296" t="s">
        <v>3020</v>
      </c>
      <c r="I1296" t="s">
        <v>3029</v>
      </c>
      <c r="J1296" t="s">
        <v>3029</v>
      </c>
      <c r="L1296" t="s">
        <v>2937</v>
      </c>
    </row>
    <row r="1297" spans="1:14" x14ac:dyDescent="0.35">
      <c r="A1297">
        <v>1191671</v>
      </c>
      <c r="B1297" t="s">
        <v>2395</v>
      </c>
      <c r="D1297" t="s">
        <v>4</v>
      </c>
      <c r="E1297" s="3" t="s">
        <v>4</v>
      </c>
      <c r="F1297" t="s">
        <v>851</v>
      </c>
      <c r="G1297" s="5" t="str">
        <f t="shared" si="20"/>
        <v>View Response</v>
      </c>
      <c r="H1297" t="s">
        <v>3020</v>
      </c>
      <c r="I1297" t="s">
        <v>3029</v>
      </c>
      <c r="J1297" t="s">
        <v>3029</v>
      </c>
      <c r="M1297" t="s">
        <v>2917</v>
      </c>
    </row>
    <row r="1298" spans="1:14" x14ac:dyDescent="0.35">
      <c r="A1298">
        <v>1191672</v>
      </c>
      <c r="B1298" t="s">
        <v>2396</v>
      </c>
      <c r="C1298" t="s">
        <v>825</v>
      </c>
      <c r="D1298" t="s">
        <v>4</v>
      </c>
      <c r="E1298" s="3" t="s">
        <v>127</v>
      </c>
      <c r="F1298" t="s">
        <v>852</v>
      </c>
      <c r="G1298" s="5" t="str">
        <f t="shared" si="20"/>
        <v>View Response</v>
      </c>
      <c r="H1298" t="s">
        <v>3020</v>
      </c>
      <c r="I1298" t="s">
        <v>3023</v>
      </c>
      <c r="J1298" t="s">
        <v>3021</v>
      </c>
      <c r="N1298" t="s">
        <v>338</v>
      </c>
    </row>
    <row r="1299" spans="1:14" x14ac:dyDescent="0.35">
      <c r="A1299">
        <v>1191672</v>
      </c>
      <c r="B1299" t="s">
        <v>2396</v>
      </c>
      <c r="C1299" t="s">
        <v>825</v>
      </c>
      <c r="D1299" t="s">
        <v>4</v>
      </c>
      <c r="E1299" s="3" t="s">
        <v>127</v>
      </c>
      <c r="F1299" t="s">
        <v>852</v>
      </c>
      <c r="G1299" s="5" t="str">
        <f t="shared" si="20"/>
        <v>View Response</v>
      </c>
      <c r="H1299" t="s">
        <v>3020</v>
      </c>
      <c r="I1299" t="s">
        <v>3023</v>
      </c>
      <c r="J1299" t="s">
        <v>3021</v>
      </c>
      <c r="M1299" t="s">
        <v>2923</v>
      </c>
    </row>
    <row r="1300" spans="1:14" x14ac:dyDescent="0.35">
      <c r="A1300">
        <v>1191675</v>
      </c>
      <c r="B1300" t="s">
        <v>2391</v>
      </c>
      <c r="C1300" t="s">
        <v>835</v>
      </c>
      <c r="D1300" t="s">
        <v>4</v>
      </c>
      <c r="E1300" s="3" t="s">
        <v>127</v>
      </c>
      <c r="F1300" t="s">
        <v>853</v>
      </c>
      <c r="G1300" s="5" t="str">
        <f t="shared" si="20"/>
        <v>View Response</v>
      </c>
      <c r="H1300" t="s">
        <v>3020</v>
      </c>
      <c r="I1300" t="s">
        <v>3023</v>
      </c>
      <c r="J1300" t="s">
        <v>3029</v>
      </c>
      <c r="L1300" t="s">
        <v>2937</v>
      </c>
    </row>
    <row r="1301" spans="1:14" x14ac:dyDescent="0.35">
      <c r="A1301">
        <v>1191680</v>
      </c>
      <c r="B1301" t="s">
        <v>2397</v>
      </c>
      <c r="D1301" t="s">
        <v>4</v>
      </c>
      <c r="E1301" s="3" t="s">
        <v>4</v>
      </c>
      <c r="F1301" t="s">
        <v>854</v>
      </c>
      <c r="G1301" s="5" t="str">
        <f t="shared" si="20"/>
        <v>View Response</v>
      </c>
      <c r="H1301" t="s">
        <v>3020</v>
      </c>
      <c r="I1301" t="s">
        <v>3029</v>
      </c>
      <c r="J1301" t="s">
        <v>3029</v>
      </c>
      <c r="M1301" t="s">
        <v>2923</v>
      </c>
    </row>
    <row r="1302" spans="1:14" x14ac:dyDescent="0.35">
      <c r="A1302">
        <v>1191680</v>
      </c>
      <c r="B1302" t="s">
        <v>2397</v>
      </c>
      <c r="D1302" t="s">
        <v>4</v>
      </c>
      <c r="E1302" s="3" t="s">
        <v>4</v>
      </c>
      <c r="F1302" t="s">
        <v>854</v>
      </c>
      <c r="G1302" s="5" t="str">
        <f t="shared" si="20"/>
        <v>View Response</v>
      </c>
      <c r="H1302" t="s">
        <v>3020</v>
      </c>
      <c r="I1302" t="s">
        <v>3029</v>
      </c>
      <c r="J1302" t="s">
        <v>3029</v>
      </c>
      <c r="M1302" t="s">
        <v>2924</v>
      </c>
    </row>
    <row r="1303" spans="1:14" x14ac:dyDescent="0.35">
      <c r="A1303">
        <v>1191680</v>
      </c>
      <c r="B1303" t="s">
        <v>2397</v>
      </c>
      <c r="D1303" t="s">
        <v>4</v>
      </c>
      <c r="E1303" s="3" t="s">
        <v>4</v>
      </c>
      <c r="F1303" t="s">
        <v>854</v>
      </c>
      <c r="G1303" s="5" t="str">
        <f t="shared" si="20"/>
        <v>View Response</v>
      </c>
      <c r="H1303" t="s">
        <v>3020</v>
      </c>
      <c r="I1303" t="s">
        <v>3029</v>
      </c>
      <c r="J1303" t="s">
        <v>3029</v>
      </c>
      <c r="M1303" t="s">
        <v>2950</v>
      </c>
    </row>
    <row r="1304" spans="1:14" x14ac:dyDescent="0.35">
      <c r="A1304">
        <v>1191681</v>
      </c>
      <c r="B1304" t="s">
        <v>2398</v>
      </c>
      <c r="C1304" t="s">
        <v>4</v>
      </c>
      <c r="D1304" t="s">
        <v>4</v>
      </c>
      <c r="E1304" s="3" t="s">
        <v>4</v>
      </c>
      <c r="F1304" t="s">
        <v>855</v>
      </c>
      <c r="G1304" s="5" t="str">
        <f t="shared" si="20"/>
        <v>View Response</v>
      </c>
      <c r="H1304" t="s">
        <v>3020</v>
      </c>
      <c r="I1304" t="s">
        <v>3029</v>
      </c>
      <c r="J1304" t="s">
        <v>3029</v>
      </c>
      <c r="M1304" t="s">
        <v>2923</v>
      </c>
    </row>
    <row r="1305" spans="1:14" x14ac:dyDescent="0.35">
      <c r="A1305">
        <v>1191681</v>
      </c>
      <c r="B1305" t="s">
        <v>2398</v>
      </c>
      <c r="C1305" t="s">
        <v>4</v>
      </c>
      <c r="D1305" t="s">
        <v>4</v>
      </c>
      <c r="E1305" s="3" t="s">
        <v>4</v>
      </c>
      <c r="F1305" t="s">
        <v>855</v>
      </c>
      <c r="G1305" s="5" t="str">
        <f t="shared" si="20"/>
        <v>View Response</v>
      </c>
      <c r="H1305" t="s">
        <v>3020</v>
      </c>
      <c r="I1305" t="s">
        <v>3029</v>
      </c>
      <c r="J1305" t="s">
        <v>3029</v>
      </c>
      <c r="M1305" t="s">
        <v>2924</v>
      </c>
    </row>
    <row r="1306" spans="1:14" x14ac:dyDescent="0.35">
      <c r="A1306">
        <v>1191681</v>
      </c>
      <c r="B1306" t="s">
        <v>2398</v>
      </c>
      <c r="C1306" t="s">
        <v>4</v>
      </c>
      <c r="D1306" t="s">
        <v>4</v>
      </c>
      <c r="E1306" s="3" t="s">
        <v>4</v>
      </c>
      <c r="F1306" t="s">
        <v>855</v>
      </c>
      <c r="G1306" s="5" t="str">
        <f t="shared" si="20"/>
        <v>View Response</v>
      </c>
      <c r="H1306" t="s">
        <v>3020</v>
      </c>
      <c r="I1306" t="s">
        <v>3029</v>
      </c>
      <c r="J1306" t="s">
        <v>3029</v>
      </c>
      <c r="M1306" t="s">
        <v>2950</v>
      </c>
    </row>
    <row r="1307" spans="1:14" x14ac:dyDescent="0.35">
      <c r="A1307">
        <v>1191682</v>
      </c>
      <c r="B1307" t="s">
        <v>2397</v>
      </c>
      <c r="D1307" t="s">
        <v>4</v>
      </c>
      <c r="E1307" s="3" t="s">
        <v>4</v>
      </c>
      <c r="F1307" t="s">
        <v>856</v>
      </c>
      <c r="G1307" s="5" t="str">
        <f t="shared" si="20"/>
        <v>View Response</v>
      </c>
      <c r="H1307" t="s">
        <v>3020</v>
      </c>
      <c r="I1307" t="s">
        <v>3029</v>
      </c>
      <c r="J1307" t="s">
        <v>3029</v>
      </c>
      <c r="M1307" t="s">
        <v>2923</v>
      </c>
    </row>
    <row r="1308" spans="1:14" x14ac:dyDescent="0.35">
      <c r="A1308">
        <v>1191682</v>
      </c>
      <c r="B1308" t="s">
        <v>2397</v>
      </c>
      <c r="D1308" t="s">
        <v>4</v>
      </c>
      <c r="E1308" s="3" t="s">
        <v>4</v>
      </c>
      <c r="F1308" t="s">
        <v>856</v>
      </c>
      <c r="G1308" s="5" t="str">
        <f t="shared" si="20"/>
        <v>View Response</v>
      </c>
      <c r="H1308" t="s">
        <v>3020</v>
      </c>
      <c r="I1308" t="s">
        <v>3029</v>
      </c>
      <c r="J1308" t="s">
        <v>3029</v>
      </c>
      <c r="M1308" t="s">
        <v>2924</v>
      </c>
    </row>
    <row r="1309" spans="1:14" x14ac:dyDescent="0.35">
      <c r="A1309">
        <v>1191682</v>
      </c>
      <c r="B1309" t="s">
        <v>2397</v>
      </c>
      <c r="D1309" t="s">
        <v>4</v>
      </c>
      <c r="E1309" s="3" t="s">
        <v>4</v>
      </c>
      <c r="F1309" t="s">
        <v>856</v>
      </c>
      <c r="G1309" s="5" t="str">
        <f t="shared" si="20"/>
        <v>View Response</v>
      </c>
      <c r="H1309" t="s">
        <v>3020</v>
      </c>
      <c r="I1309" t="s">
        <v>3029</v>
      </c>
      <c r="J1309" t="s">
        <v>3029</v>
      </c>
      <c r="M1309" t="s">
        <v>2950</v>
      </c>
    </row>
    <row r="1310" spans="1:14" x14ac:dyDescent="0.35">
      <c r="A1310">
        <v>1191683</v>
      </c>
      <c r="B1310" t="s">
        <v>2334</v>
      </c>
      <c r="C1310" t="s">
        <v>735</v>
      </c>
      <c r="D1310" t="s">
        <v>736</v>
      </c>
      <c r="E1310" s="3" t="s">
        <v>4</v>
      </c>
      <c r="F1310" t="s">
        <v>857</v>
      </c>
      <c r="G1310" s="5" t="str">
        <f t="shared" si="20"/>
        <v>View Response</v>
      </c>
      <c r="H1310" t="s">
        <v>3020</v>
      </c>
      <c r="I1310" t="s">
        <v>3023</v>
      </c>
      <c r="J1310" t="s">
        <v>3021</v>
      </c>
      <c r="N1310" t="s">
        <v>338</v>
      </c>
    </row>
    <row r="1311" spans="1:14" x14ac:dyDescent="0.35">
      <c r="A1311">
        <v>1191683</v>
      </c>
      <c r="B1311" t="s">
        <v>2334</v>
      </c>
      <c r="C1311" t="s">
        <v>735</v>
      </c>
      <c r="D1311" t="s">
        <v>736</v>
      </c>
      <c r="E1311" s="3" t="s">
        <v>4</v>
      </c>
      <c r="F1311" t="s">
        <v>857</v>
      </c>
      <c r="G1311" s="5" t="str">
        <f t="shared" si="20"/>
        <v>View Response</v>
      </c>
      <c r="H1311" t="s">
        <v>3020</v>
      </c>
      <c r="I1311" t="s">
        <v>3023</v>
      </c>
      <c r="J1311" t="s">
        <v>3021</v>
      </c>
      <c r="M1311" t="s">
        <v>2931</v>
      </c>
    </row>
    <row r="1312" spans="1:14" x14ac:dyDescent="0.35">
      <c r="A1312">
        <v>1191687</v>
      </c>
      <c r="B1312" t="s">
        <v>2391</v>
      </c>
      <c r="C1312" t="s">
        <v>835</v>
      </c>
      <c r="D1312" t="s">
        <v>4</v>
      </c>
      <c r="E1312" s="3" t="s">
        <v>127</v>
      </c>
      <c r="F1312" t="s">
        <v>858</v>
      </c>
      <c r="G1312" s="5" t="str">
        <f t="shared" si="20"/>
        <v>View Response</v>
      </c>
      <c r="H1312" t="s">
        <v>3020</v>
      </c>
      <c r="I1312" t="s">
        <v>3023</v>
      </c>
      <c r="J1312" t="s">
        <v>3029</v>
      </c>
      <c r="L1312" t="s">
        <v>2960</v>
      </c>
    </row>
    <row r="1313" spans="1:14" x14ac:dyDescent="0.35">
      <c r="A1313">
        <v>1191689</v>
      </c>
      <c r="B1313" t="s">
        <v>2224</v>
      </c>
      <c r="C1313" t="s">
        <v>545</v>
      </c>
      <c r="D1313" t="s">
        <v>4</v>
      </c>
      <c r="E1313" s="3" t="s">
        <v>127</v>
      </c>
      <c r="F1313" t="s">
        <v>859</v>
      </c>
      <c r="G1313" s="5" t="str">
        <f t="shared" si="20"/>
        <v>View Response</v>
      </c>
      <c r="H1313" t="s">
        <v>3020</v>
      </c>
      <c r="I1313" t="s">
        <v>3024</v>
      </c>
      <c r="J1313" t="s">
        <v>3022</v>
      </c>
      <c r="L1313" t="s">
        <v>2985</v>
      </c>
    </row>
    <row r="1314" spans="1:14" x14ac:dyDescent="0.35">
      <c r="A1314">
        <v>1191691</v>
      </c>
      <c r="B1314" t="s">
        <v>2397</v>
      </c>
      <c r="D1314" t="s">
        <v>4</v>
      </c>
      <c r="E1314" s="3" t="s">
        <v>4</v>
      </c>
      <c r="F1314" t="s">
        <v>860</v>
      </c>
      <c r="G1314" s="5" t="str">
        <f t="shared" si="20"/>
        <v>View Response</v>
      </c>
      <c r="H1314" t="s">
        <v>3020</v>
      </c>
      <c r="I1314" t="s">
        <v>3023</v>
      </c>
      <c r="J1314" t="s">
        <v>3029</v>
      </c>
      <c r="M1314" t="s">
        <v>2923</v>
      </c>
    </row>
    <row r="1315" spans="1:14" x14ac:dyDescent="0.35">
      <c r="A1315">
        <v>1191691</v>
      </c>
      <c r="B1315" t="s">
        <v>2397</v>
      </c>
      <c r="D1315" t="s">
        <v>4</v>
      </c>
      <c r="E1315" s="3" t="s">
        <v>4</v>
      </c>
      <c r="F1315" t="s">
        <v>860</v>
      </c>
      <c r="G1315" s="5" t="str">
        <f t="shared" si="20"/>
        <v>View Response</v>
      </c>
      <c r="H1315" t="s">
        <v>3020</v>
      </c>
      <c r="I1315" t="s">
        <v>3023</v>
      </c>
      <c r="J1315" t="s">
        <v>3029</v>
      </c>
      <c r="M1315" t="s">
        <v>2924</v>
      </c>
    </row>
    <row r="1316" spans="1:14" x14ac:dyDescent="0.35">
      <c r="A1316">
        <v>1191691</v>
      </c>
      <c r="B1316" t="s">
        <v>2397</v>
      </c>
      <c r="D1316" t="s">
        <v>4</v>
      </c>
      <c r="E1316" s="3" t="s">
        <v>4</v>
      </c>
      <c r="F1316" t="s">
        <v>860</v>
      </c>
      <c r="G1316" s="5" t="str">
        <f t="shared" si="20"/>
        <v>View Response</v>
      </c>
      <c r="H1316" t="s">
        <v>3020</v>
      </c>
      <c r="I1316" t="s">
        <v>3023</v>
      </c>
      <c r="J1316" t="s">
        <v>3029</v>
      </c>
      <c r="M1316" t="s">
        <v>2950</v>
      </c>
    </row>
    <row r="1317" spans="1:14" x14ac:dyDescent="0.35">
      <c r="A1317">
        <v>1191693</v>
      </c>
      <c r="B1317" t="s">
        <v>2399</v>
      </c>
      <c r="C1317" t="s">
        <v>861</v>
      </c>
      <c r="D1317" t="s">
        <v>862</v>
      </c>
      <c r="E1317" s="3" t="s">
        <v>127</v>
      </c>
      <c r="F1317" t="s">
        <v>863</v>
      </c>
      <c r="G1317" s="5" t="str">
        <f t="shared" si="20"/>
        <v>View Response</v>
      </c>
      <c r="H1317" t="s">
        <v>3020</v>
      </c>
      <c r="I1317" t="s">
        <v>3023</v>
      </c>
      <c r="J1317" t="s">
        <v>3029</v>
      </c>
      <c r="N1317" t="s">
        <v>338</v>
      </c>
    </row>
    <row r="1318" spans="1:14" x14ac:dyDescent="0.35">
      <c r="A1318">
        <v>1191693</v>
      </c>
      <c r="B1318" t="s">
        <v>2399</v>
      </c>
      <c r="C1318" t="s">
        <v>861</v>
      </c>
      <c r="D1318" t="s">
        <v>862</v>
      </c>
      <c r="E1318" s="3" t="s">
        <v>127</v>
      </c>
      <c r="F1318" t="s">
        <v>863</v>
      </c>
      <c r="G1318" s="5" t="str">
        <f t="shared" si="20"/>
        <v>View Response</v>
      </c>
      <c r="H1318" t="s">
        <v>3020</v>
      </c>
      <c r="I1318" t="s">
        <v>3023</v>
      </c>
      <c r="J1318" t="s">
        <v>3029</v>
      </c>
      <c r="L1318" t="s">
        <v>2960</v>
      </c>
    </row>
    <row r="1319" spans="1:14" x14ac:dyDescent="0.35">
      <c r="A1319">
        <v>1191694</v>
      </c>
      <c r="B1319" t="s">
        <v>2397</v>
      </c>
      <c r="D1319" t="s">
        <v>4</v>
      </c>
      <c r="E1319" s="3" t="s">
        <v>4</v>
      </c>
      <c r="F1319" t="s">
        <v>864</v>
      </c>
      <c r="G1319" s="5" t="str">
        <f t="shared" si="20"/>
        <v>View Response</v>
      </c>
      <c r="H1319" t="s">
        <v>3020</v>
      </c>
      <c r="I1319" t="s">
        <v>3023</v>
      </c>
      <c r="J1319" t="s">
        <v>3029</v>
      </c>
      <c r="M1319" t="s">
        <v>2923</v>
      </c>
    </row>
    <row r="1320" spans="1:14" x14ac:dyDescent="0.35">
      <c r="A1320">
        <v>1191694</v>
      </c>
      <c r="B1320" t="s">
        <v>2397</v>
      </c>
      <c r="D1320" t="s">
        <v>4</v>
      </c>
      <c r="E1320" s="3" t="s">
        <v>4</v>
      </c>
      <c r="F1320" t="s">
        <v>864</v>
      </c>
      <c r="G1320" s="5" t="str">
        <f t="shared" si="20"/>
        <v>View Response</v>
      </c>
      <c r="H1320" t="s">
        <v>3020</v>
      </c>
      <c r="I1320" t="s">
        <v>3023</v>
      </c>
      <c r="J1320" t="s">
        <v>3029</v>
      </c>
      <c r="M1320" t="s">
        <v>2924</v>
      </c>
    </row>
    <row r="1321" spans="1:14" x14ac:dyDescent="0.35">
      <c r="A1321">
        <v>1191694</v>
      </c>
      <c r="B1321" t="s">
        <v>2397</v>
      </c>
      <c r="D1321" t="s">
        <v>4</v>
      </c>
      <c r="E1321" s="3" t="s">
        <v>4</v>
      </c>
      <c r="F1321" t="s">
        <v>864</v>
      </c>
      <c r="G1321" s="5" t="str">
        <f t="shared" si="20"/>
        <v>View Response</v>
      </c>
      <c r="H1321" t="s">
        <v>3020</v>
      </c>
      <c r="I1321" t="s">
        <v>3023</v>
      </c>
      <c r="J1321" t="s">
        <v>3029</v>
      </c>
      <c r="M1321" t="s">
        <v>2950</v>
      </c>
    </row>
    <row r="1322" spans="1:14" x14ac:dyDescent="0.35">
      <c r="A1322">
        <v>1191695</v>
      </c>
      <c r="B1322" t="s">
        <v>2400</v>
      </c>
      <c r="C1322" t="s">
        <v>4</v>
      </c>
      <c r="D1322" t="s">
        <v>4</v>
      </c>
      <c r="E1322" s="3" t="s">
        <v>4</v>
      </c>
      <c r="F1322" t="s">
        <v>865</v>
      </c>
      <c r="G1322" s="5" t="str">
        <f t="shared" si="20"/>
        <v>View Response</v>
      </c>
      <c r="H1322" t="s">
        <v>3020</v>
      </c>
      <c r="I1322" t="s">
        <v>3029</v>
      </c>
      <c r="J1322" t="s">
        <v>3029</v>
      </c>
      <c r="M1322" t="s">
        <v>2917</v>
      </c>
    </row>
    <row r="1323" spans="1:14" x14ac:dyDescent="0.35">
      <c r="A1323">
        <v>1191698</v>
      </c>
      <c r="B1323" t="s">
        <v>2397</v>
      </c>
      <c r="D1323" t="s">
        <v>4</v>
      </c>
      <c r="E1323" s="3" t="s">
        <v>4</v>
      </c>
      <c r="F1323" t="s">
        <v>866</v>
      </c>
      <c r="G1323" s="5" t="str">
        <f t="shared" si="20"/>
        <v>View Response</v>
      </c>
      <c r="H1323" t="s">
        <v>3020</v>
      </c>
      <c r="I1323" t="s">
        <v>3023</v>
      </c>
      <c r="J1323" t="s">
        <v>3029</v>
      </c>
      <c r="M1323" t="s">
        <v>2923</v>
      </c>
    </row>
    <row r="1324" spans="1:14" x14ac:dyDescent="0.35">
      <c r="A1324">
        <v>1191698</v>
      </c>
      <c r="B1324" t="s">
        <v>2397</v>
      </c>
      <c r="D1324" t="s">
        <v>4</v>
      </c>
      <c r="E1324" s="3" t="s">
        <v>4</v>
      </c>
      <c r="F1324" t="s">
        <v>866</v>
      </c>
      <c r="G1324" s="5" t="str">
        <f t="shared" si="20"/>
        <v>View Response</v>
      </c>
      <c r="H1324" t="s">
        <v>3020</v>
      </c>
      <c r="I1324" t="s">
        <v>3023</v>
      </c>
      <c r="J1324" t="s">
        <v>3029</v>
      </c>
      <c r="M1324" t="s">
        <v>2924</v>
      </c>
    </row>
    <row r="1325" spans="1:14" x14ac:dyDescent="0.35">
      <c r="A1325">
        <v>1191698</v>
      </c>
      <c r="B1325" t="s">
        <v>2397</v>
      </c>
      <c r="D1325" t="s">
        <v>4</v>
      </c>
      <c r="E1325" s="3" t="s">
        <v>4</v>
      </c>
      <c r="F1325" t="s">
        <v>866</v>
      </c>
      <c r="G1325" s="5" t="str">
        <f t="shared" si="20"/>
        <v>View Response</v>
      </c>
      <c r="H1325" t="s">
        <v>3020</v>
      </c>
      <c r="I1325" t="s">
        <v>3023</v>
      </c>
      <c r="J1325" t="s">
        <v>3029</v>
      </c>
      <c r="M1325" t="s">
        <v>2950</v>
      </c>
    </row>
    <row r="1326" spans="1:14" x14ac:dyDescent="0.35">
      <c r="A1326">
        <v>1191700</v>
      </c>
      <c r="B1326" t="s">
        <v>2398</v>
      </c>
      <c r="C1326" t="s">
        <v>4</v>
      </c>
      <c r="D1326" t="s">
        <v>4</v>
      </c>
      <c r="E1326" s="3" t="s">
        <v>4</v>
      </c>
      <c r="F1326" t="s">
        <v>867</v>
      </c>
      <c r="G1326" s="5" t="str">
        <f t="shared" si="20"/>
        <v>View Response</v>
      </c>
      <c r="H1326" t="s">
        <v>3020</v>
      </c>
      <c r="I1326" t="s">
        <v>3029</v>
      </c>
      <c r="J1326" t="s">
        <v>3029</v>
      </c>
      <c r="M1326" t="s">
        <v>2923</v>
      </c>
    </row>
    <row r="1327" spans="1:14" x14ac:dyDescent="0.35">
      <c r="A1327">
        <v>1191700</v>
      </c>
      <c r="B1327" t="s">
        <v>2398</v>
      </c>
      <c r="C1327" t="s">
        <v>4</v>
      </c>
      <c r="D1327" t="s">
        <v>4</v>
      </c>
      <c r="E1327" s="3" t="s">
        <v>4</v>
      </c>
      <c r="F1327" t="s">
        <v>867</v>
      </c>
      <c r="G1327" s="5" t="str">
        <f t="shared" si="20"/>
        <v>View Response</v>
      </c>
      <c r="H1327" t="s">
        <v>3020</v>
      </c>
      <c r="I1327" t="s">
        <v>3029</v>
      </c>
      <c r="J1327" t="s">
        <v>3029</v>
      </c>
      <c r="M1327" t="s">
        <v>2924</v>
      </c>
    </row>
    <row r="1328" spans="1:14" x14ac:dyDescent="0.35">
      <c r="A1328">
        <v>1191700</v>
      </c>
      <c r="B1328" t="s">
        <v>2398</v>
      </c>
      <c r="C1328" t="s">
        <v>4</v>
      </c>
      <c r="D1328" t="s">
        <v>4</v>
      </c>
      <c r="E1328" s="3" t="s">
        <v>4</v>
      </c>
      <c r="F1328" t="s">
        <v>867</v>
      </c>
      <c r="G1328" s="5" t="str">
        <f t="shared" si="20"/>
        <v>View Response</v>
      </c>
      <c r="H1328" t="s">
        <v>3020</v>
      </c>
      <c r="I1328" t="s">
        <v>3029</v>
      </c>
      <c r="J1328" t="s">
        <v>3029</v>
      </c>
      <c r="M1328" t="s">
        <v>2950</v>
      </c>
    </row>
    <row r="1329" spans="1:14" x14ac:dyDescent="0.35">
      <c r="A1329">
        <v>1191704</v>
      </c>
      <c r="B1329" t="s">
        <v>2396</v>
      </c>
      <c r="C1329" t="s">
        <v>825</v>
      </c>
      <c r="D1329" t="s">
        <v>4</v>
      </c>
      <c r="E1329" s="3" t="s">
        <v>127</v>
      </c>
      <c r="F1329" t="s">
        <v>868</v>
      </c>
      <c r="G1329" s="5" t="str">
        <f t="shared" si="20"/>
        <v>View Response</v>
      </c>
      <c r="H1329" t="s">
        <v>3020</v>
      </c>
      <c r="I1329" t="s">
        <v>3023</v>
      </c>
      <c r="J1329" t="s">
        <v>3021</v>
      </c>
      <c r="N1329" t="s">
        <v>338</v>
      </c>
    </row>
    <row r="1330" spans="1:14" x14ac:dyDescent="0.35">
      <c r="A1330">
        <v>1191704</v>
      </c>
      <c r="B1330" t="s">
        <v>2396</v>
      </c>
      <c r="C1330" t="s">
        <v>825</v>
      </c>
      <c r="D1330" t="s">
        <v>4</v>
      </c>
      <c r="E1330" s="3" t="s">
        <v>127</v>
      </c>
      <c r="F1330" t="s">
        <v>868</v>
      </c>
      <c r="G1330" s="5" t="str">
        <f t="shared" si="20"/>
        <v>View Response</v>
      </c>
      <c r="H1330" t="s">
        <v>3020</v>
      </c>
      <c r="I1330" t="s">
        <v>3023</v>
      </c>
      <c r="J1330" t="s">
        <v>3021</v>
      </c>
      <c r="L1330" t="s">
        <v>2925</v>
      </c>
    </row>
    <row r="1331" spans="1:14" x14ac:dyDescent="0.35">
      <c r="A1331">
        <v>1191704</v>
      </c>
      <c r="B1331" t="s">
        <v>2396</v>
      </c>
      <c r="C1331" t="s">
        <v>825</v>
      </c>
      <c r="D1331" t="s">
        <v>4</v>
      </c>
      <c r="E1331" s="3" t="s">
        <v>127</v>
      </c>
      <c r="F1331" t="s">
        <v>868</v>
      </c>
      <c r="G1331" s="5" t="str">
        <f t="shared" si="20"/>
        <v>View Response</v>
      </c>
      <c r="H1331" t="s">
        <v>3020</v>
      </c>
      <c r="I1331" t="s">
        <v>3023</v>
      </c>
      <c r="J1331" t="s">
        <v>3021</v>
      </c>
      <c r="M1331" t="s">
        <v>2971</v>
      </c>
    </row>
    <row r="1332" spans="1:14" x14ac:dyDescent="0.35">
      <c r="A1332">
        <v>1191706</v>
      </c>
      <c r="B1332" t="s">
        <v>2391</v>
      </c>
      <c r="C1332" t="s">
        <v>835</v>
      </c>
      <c r="D1332" t="s">
        <v>4</v>
      </c>
      <c r="E1332" s="3" t="s">
        <v>127</v>
      </c>
      <c r="F1332" t="s">
        <v>869</v>
      </c>
      <c r="G1332" s="5" t="str">
        <f t="shared" si="20"/>
        <v>View Response</v>
      </c>
      <c r="H1332" t="s">
        <v>3020</v>
      </c>
      <c r="I1332" t="s">
        <v>3024</v>
      </c>
      <c r="J1332" t="s">
        <v>3029</v>
      </c>
      <c r="L1332" t="s">
        <v>2990</v>
      </c>
    </row>
    <row r="1333" spans="1:14" x14ac:dyDescent="0.35">
      <c r="A1333">
        <v>1191707</v>
      </c>
      <c r="B1333" t="s">
        <v>2391</v>
      </c>
      <c r="C1333" t="s">
        <v>835</v>
      </c>
      <c r="D1333" t="s">
        <v>4</v>
      </c>
      <c r="E1333" s="3" t="s">
        <v>127</v>
      </c>
      <c r="F1333" t="s">
        <v>870</v>
      </c>
      <c r="G1333" s="5" t="str">
        <f t="shared" si="20"/>
        <v>View Response</v>
      </c>
      <c r="H1333" t="s">
        <v>3019</v>
      </c>
      <c r="I1333" t="s">
        <v>3024</v>
      </c>
      <c r="J1333" t="s">
        <v>3029</v>
      </c>
      <c r="L1333" t="s">
        <v>2988</v>
      </c>
    </row>
    <row r="1334" spans="1:14" x14ac:dyDescent="0.35">
      <c r="A1334">
        <v>1191716</v>
      </c>
      <c r="B1334" t="s">
        <v>2398</v>
      </c>
      <c r="C1334" t="s">
        <v>4</v>
      </c>
      <c r="D1334" t="s">
        <v>4</v>
      </c>
      <c r="E1334" s="3" t="s">
        <v>4</v>
      </c>
      <c r="F1334" t="s">
        <v>871</v>
      </c>
      <c r="G1334" s="5" t="str">
        <f t="shared" si="20"/>
        <v>View Response</v>
      </c>
      <c r="H1334" t="s">
        <v>3020</v>
      </c>
      <c r="I1334" t="s">
        <v>3029</v>
      </c>
      <c r="J1334" t="s">
        <v>3029</v>
      </c>
      <c r="M1334" t="s">
        <v>2923</v>
      </c>
    </row>
    <row r="1335" spans="1:14" x14ac:dyDescent="0.35">
      <c r="A1335">
        <v>1191716</v>
      </c>
      <c r="B1335" t="s">
        <v>2398</v>
      </c>
      <c r="C1335" t="s">
        <v>4</v>
      </c>
      <c r="D1335" t="s">
        <v>4</v>
      </c>
      <c r="E1335" s="3" t="s">
        <v>4</v>
      </c>
      <c r="F1335" t="s">
        <v>871</v>
      </c>
      <c r="G1335" s="5" t="str">
        <f t="shared" si="20"/>
        <v>View Response</v>
      </c>
      <c r="H1335" t="s">
        <v>3020</v>
      </c>
      <c r="I1335" t="s">
        <v>3029</v>
      </c>
      <c r="J1335" t="s">
        <v>3029</v>
      </c>
      <c r="M1335" t="s">
        <v>2924</v>
      </c>
    </row>
    <row r="1336" spans="1:14" x14ac:dyDescent="0.35">
      <c r="A1336">
        <v>1191716</v>
      </c>
      <c r="B1336" t="s">
        <v>2398</v>
      </c>
      <c r="C1336" t="s">
        <v>4</v>
      </c>
      <c r="D1336" t="s">
        <v>4</v>
      </c>
      <c r="E1336" s="3" t="s">
        <v>4</v>
      </c>
      <c r="F1336" t="s">
        <v>871</v>
      </c>
      <c r="G1336" s="5" t="str">
        <f t="shared" si="20"/>
        <v>View Response</v>
      </c>
      <c r="H1336" t="s">
        <v>3020</v>
      </c>
      <c r="I1336" t="s">
        <v>3029</v>
      </c>
      <c r="J1336" t="s">
        <v>3029</v>
      </c>
      <c r="M1336" t="s">
        <v>2950</v>
      </c>
    </row>
    <row r="1337" spans="1:14" x14ac:dyDescent="0.35">
      <c r="A1337">
        <v>1191717</v>
      </c>
      <c r="B1337" t="s">
        <v>2401</v>
      </c>
      <c r="C1337" t="s">
        <v>4</v>
      </c>
      <c r="D1337" t="s">
        <v>4</v>
      </c>
      <c r="E1337" s="3" t="s">
        <v>4</v>
      </c>
      <c r="F1337" t="s">
        <v>872</v>
      </c>
      <c r="G1337" s="5" t="str">
        <f t="shared" si="20"/>
        <v>View Response</v>
      </c>
      <c r="H1337" t="s">
        <v>3020</v>
      </c>
      <c r="I1337" t="s">
        <v>3029</v>
      </c>
      <c r="J1337" t="s">
        <v>3029</v>
      </c>
      <c r="M1337" t="s">
        <v>2923</v>
      </c>
    </row>
    <row r="1338" spans="1:14" x14ac:dyDescent="0.35">
      <c r="A1338">
        <v>1191717</v>
      </c>
      <c r="B1338" t="s">
        <v>2401</v>
      </c>
      <c r="C1338" t="s">
        <v>4</v>
      </c>
      <c r="D1338" t="s">
        <v>4</v>
      </c>
      <c r="E1338" s="3" t="s">
        <v>4</v>
      </c>
      <c r="F1338" t="s">
        <v>872</v>
      </c>
      <c r="G1338" s="5" t="str">
        <f t="shared" si="20"/>
        <v>View Response</v>
      </c>
      <c r="H1338" t="s">
        <v>3020</v>
      </c>
      <c r="I1338" t="s">
        <v>3029</v>
      </c>
      <c r="J1338" t="s">
        <v>3029</v>
      </c>
      <c r="M1338" t="s">
        <v>2924</v>
      </c>
    </row>
    <row r="1339" spans="1:14" x14ac:dyDescent="0.35">
      <c r="A1339">
        <v>1191717</v>
      </c>
      <c r="B1339" t="s">
        <v>2401</v>
      </c>
      <c r="C1339" t="s">
        <v>4</v>
      </c>
      <c r="D1339" t="s">
        <v>4</v>
      </c>
      <c r="E1339" s="3" t="s">
        <v>4</v>
      </c>
      <c r="F1339" t="s">
        <v>872</v>
      </c>
      <c r="G1339" s="5" t="str">
        <f t="shared" si="20"/>
        <v>View Response</v>
      </c>
      <c r="H1339" t="s">
        <v>3020</v>
      </c>
      <c r="I1339" t="s">
        <v>3029</v>
      </c>
      <c r="J1339" t="s">
        <v>3029</v>
      </c>
      <c r="M1339" t="s">
        <v>2950</v>
      </c>
    </row>
    <row r="1340" spans="1:14" x14ac:dyDescent="0.35">
      <c r="A1340">
        <v>1191718</v>
      </c>
      <c r="B1340" t="s">
        <v>2397</v>
      </c>
      <c r="D1340" t="s">
        <v>4</v>
      </c>
      <c r="E1340" s="3" t="s">
        <v>4</v>
      </c>
      <c r="F1340" t="s">
        <v>873</v>
      </c>
      <c r="G1340" s="5" t="str">
        <f t="shared" si="20"/>
        <v>View Response</v>
      </c>
      <c r="H1340" t="s">
        <v>3020</v>
      </c>
      <c r="I1340" t="s">
        <v>3023</v>
      </c>
      <c r="J1340" t="s">
        <v>3029</v>
      </c>
      <c r="M1340" t="s">
        <v>2923</v>
      </c>
    </row>
    <row r="1341" spans="1:14" x14ac:dyDescent="0.35">
      <c r="A1341">
        <v>1191718</v>
      </c>
      <c r="B1341" t="s">
        <v>2397</v>
      </c>
      <c r="D1341" t="s">
        <v>4</v>
      </c>
      <c r="E1341" s="3" t="s">
        <v>4</v>
      </c>
      <c r="F1341" t="s">
        <v>873</v>
      </c>
      <c r="G1341" s="5" t="str">
        <f t="shared" si="20"/>
        <v>View Response</v>
      </c>
      <c r="H1341" t="s">
        <v>3020</v>
      </c>
      <c r="I1341" t="s">
        <v>3023</v>
      </c>
      <c r="J1341" t="s">
        <v>3029</v>
      </c>
      <c r="M1341" t="s">
        <v>2924</v>
      </c>
    </row>
    <row r="1342" spans="1:14" x14ac:dyDescent="0.35">
      <c r="A1342">
        <v>1191718</v>
      </c>
      <c r="B1342" t="s">
        <v>2397</v>
      </c>
      <c r="D1342" t="s">
        <v>4</v>
      </c>
      <c r="E1342" s="3" t="s">
        <v>4</v>
      </c>
      <c r="F1342" t="s">
        <v>873</v>
      </c>
      <c r="G1342" s="5" t="str">
        <f t="shared" si="20"/>
        <v>View Response</v>
      </c>
      <c r="H1342" t="s">
        <v>3020</v>
      </c>
      <c r="I1342" t="s">
        <v>3023</v>
      </c>
      <c r="J1342" t="s">
        <v>3029</v>
      </c>
      <c r="M1342" t="s">
        <v>2950</v>
      </c>
    </row>
    <row r="1343" spans="1:14" x14ac:dyDescent="0.35">
      <c r="A1343">
        <v>1191721</v>
      </c>
      <c r="B1343" t="s">
        <v>2401</v>
      </c>
      <c r="C1343" t="s">
        <v>4</v>
      </c>
      <c r="D1343" t="s">
        <v>4</v>
      </c>
      <c r="E1343" s="3" t="s">
        <v>4</v>
      </c>
      <c r="F1343" t="s">
        <v>874</v>
      </c>
      <c r="G1343" s="5" t="str">
        <f t="shared" si="20"/>
        <v>View Response</v>
      </c>
      <c r="H1343" t="s">
        <v>3020</v>
      </c>
      <c r="I1343" t="s">
        <v>3029</v>
      </c>
      <c r="J1343" t="s">
        <v>3029</v>
      </c>
      <c r="M1343" t="s">
        <v>2923</v>
      </c>
    </row>
    <row r="1344" spans="1:14" x14ac:dyDescent="0.35">
      <c r="A1344">
        <v>1191721</v>
      </c>
      <c r="B1344" t="s">
        <v>2401</v>
      </c>
      <c r="C1344" t="s">
        <v>4</v>
      </c>
      <c r="D1344" t="s">
        <v>4</v>
      </c>
      <c r="E1344" s="3" t="s">
        <v>4</v>
      </c>
      <c r="F1344" t="s">
        <v>874</v>
      </c>
      <c r="G1344" s="5" t="str">
        <f t="shared" si="20"/>
        <v>View Response</v>
      </c>
      <c r="H1344" t="s">
        <v>3020</v>
      </c>
      <c r="I1344" t="s">
        <v>3029</v>
      </c>
      <c r="J1344" t="s">
        <v>3029</v>
      </c>
      <c r="M1344" t="s">
        <v>2924</v>
      </c>
    </row>
    <row r="1345" spans="1:13" x14ac:dyDescent="0.35">
      <c r="A1345">
        <v>1191721</v>
      </c>
      <c r="B1345" t="s">
        <v>2401</v>
      </c>
      <c r="C1345" t="s">
        <v>4</v>
      </c>
      <c r="D1345" t="s">
        <v>4</v>
      </c>
      <c r="E1345" s="3" t="s">
        <v>4</v>
      </c>
      <c r="F1345" t="s">
        <v>874</v>
      </c>
      <c r="G1345" s="5" t="str">
        <f t="shared" si="20"/>
        <v>View Response</v>
      </c>
      <c r="H1345" t="s">
        <v>3020</v>
      </c>
      <c r="I1345" t="s">
        <v>3029</v>
      </c>
      <c r="J1345" t="s">
        <v>3029</v>
      </c>
      <c r="M1345" t="s">
        <v>2950</v>
      </c>
    </row>
    <row r="1346" spans="1:13" x14ac:dyDescent="0.35">
      <c r="A1346">
        <v>1191722</v>
      </c>
      <c r="B1346" t="s">
        <v>2397</v>
      </c>
      <c r="D1346" t="s">
        <v>4</v>
      </c>
      <c r="E1346" s="3" t="s">
        <v>4</v>
      </c>
      <c r="F1346" t="s">
        <v>875</v>
      </c>
      <c r="G1346" s="5" t="str">
        <f t="shared" si="20"/>
        <v>View Response</v>
      </c>
      <c r="H1346" t="s">
        <v>3020</v>
      </c>
      <c r="I1346" t="s">
        <v>3023</v>
      </c>
      <c r="J1346" t="s">
        <v>3029</v>
      </c>
      <c r="M1346" t="s">
        <v>2923</v>
      </c>
    </row>
    <row r="1347" spans="1:13" x14ac:dyDescent="0.35">
      <c r="A1347">
        <v>1191722</v>
      </c>
      <c r="B1347" t="s">
        <v>2397</v>
      </c>
      <c r="D1347" t="s">
        <v>4</v>
      </c>
      <c r="E1347" s="3" t="s">
        <v>4</v>
      </c>
      <c r="F1347" t="s">
        <v>875</v>
      </c>
      <c r="G1347" s="5" t="str">
        <f t="shared" ref="G1347:G1410" si="21">HYPERLINK(F1347,"View Response")</f>
        <v>View Response</v>
      </c>
      <c r="H1347" t="s">
        <v>3020</v>
      </c>
      <c r="I1347" t="s">
        <v>3023</v>
      </c>
      <c r="J1347" t="s">
        <v>3029</v>
      </c>
      <c r="M1347" t="s">
        <v>2924</v>
      </c>
    </row>
    <row r="1348" spans="1:13" x14ac:dyDescent="0.35">
      <c r="A1348">
        <v>1191722</v>
      </c>
      <c r="B1348" t="s">
        <v>2397</v>
      </c>
      <c r="D1348" t="s">
        <v>4</v>
      </c>
      <c r="E1348" s="3" t="s">
        <v>4</v>
      </c>
      <c r="F1348" t="s">
        <v>875</v>
      </c>
      <c r="G1348" s="5" t="str">
        <f t="shared" si="21"/>
        <v>View Response</v>
      </c>
      <c r="H1348" t="s">
        <v>3020</v>
      </c>
      <c r="I1348" t="s">
        <v>3023</v>
      </c>
      <c r="J1348" t="s">
        <v>3029</v>
      </c>
      <c r="M1348" t="s">
        <v>2950</v>
      </c>
    </row>
    <row r="1349" spans="1:13" x14ac:dyDescent="0.35">
      <c r="A1349">
        <v>1191725</v>
      </c>
      <c r="B1349" t="s">
        <v>2401</v>
      </c>
      <c r="C1349" t="s">
        <v>4</v>
      </c>
      <c r="D1349" t="s">
        <v>4</v>
      </c>
      <c r="E1349" s="3" t="s">
        <v>4</v>
      </c>
      <c r="F1349" t="s">
        <v>876</v>
      </c>
      <c r="G1349" s="5" t="str">
        <f t="shared" si="21"/>
        <v>View Response</v>
      </c>
      <c r="H1349" t="s">
        <v>3020</v>
      </c>
      <c r="I1349" t="s">
        <v>3029</v>
      </c>
      <c r="J1349" t="s">
        <v>3029</v>
      </c>
      <c r="M1349" t="s">
        <v>2923</v>
      </c>
    </row>
    <row r="1350" spans="1:13" x14ac:dyDescent="0.35">
      <c r="A1350">
        <v>1191725</v>
      </c>
      <c r="B1350" t="s">
        <v>2401</v>
      </c>
      <c r="C1350" t="s">
        <v>4</v>
      </c>
      <c r="D1350" t="s">
        <v>4</v>
      </c>
      <c r="E1350" s="3" t="s">
        <v>4</v>
      </c>
      <c r="F1350" t="s">
        <v>876</v>
      </c>
      <c r="G1350" s="5" t="str">
        <f t="shared" si="21"/>
        <v>View Response</v>
      </c>
      <c r="H1350" t="s">
        <v>3020</v>
      </c>
      <c r="I1350" t="s">
        <v>3029</v>
      </c>
      <c r="J1350" t="s">
        <v>3029</v>
      </c>
      <c r="M1350" t="s">
        <v>2924</v>
      </c>
    </row>
    <row r="1351" spans="1:13" x14ac:dyDescent="0.35">
      <c r="A1351">
        <v>1191725</v>
      </c>
      <c r="B1351" t="s">
        <v>2401</v>
      </c>
      <c r="C1351" t="s">
        <v>4</v>
      </c>
      <c r="D1351" t="s">
        <v>4</v>
      </c>
      <c r="E1351" s="3" t="s">
        <v>4</v>
      </c>
      <c r="F1351" t="s">
        <v>876</v>
      </c>
      <c r="G1351" s="5" t="str">
        <f t="shared" si="21"/>
        <v>View Response</v>
      </c>
      <c r="H1351" t="s">
        <v>3020</v>
      </c>
      <c r="I1351" t="s">
        <v>3029</v>
      </c>
      <c r="J1351" t="s">
        <v>3029</v>
      </c>
      <c r="M1351" t="s">
        <v>2950</v>
      </c>
    </row>
    <row r="1352" spans="1:13" x14ac:dyDescent="0.35">
      <c r="A1352">
        <v>1191727</v>
      </c>
      <c r="B1352" t="s">
        <v>2401</v>
      </c>
      <c r="C1352" t="s">
        <v>4</v>
      </c>
      <c r="D1352" t="s">
        <v>4</v>
      </c>
      <c r="E1352" s="3" t="s">
        <v>4</v>
      </c>
      <c r="F1352" t="s">
        <v>877</v>
      </c>
      <c r="G1352" s="5" t="str">
        <f t="shared" si="21"/>
        <v>View Response</v>
      </c>
      <c r="H1352" t="s">
        <v>3020</v>
      </c>
      <c r="I1352" t="s">
        <v>3029</v>
      </c>
      <c r="J1352" t="s">
        <v>3029</v>
      </c>
      <c r="M1352" t="s">
        <v>2923</v>
      </c>
    </row>
    <row r="1353" spans="1:13" x14ac:dyDescent="0.35">
      <c r="A1353">
        <v>1191727</v>
      </c>
      <c r="B1353" t="s">
        <v>2401</v>
      </c>
      <c r="C1353" t="s">
        <v>4</v>
      </c>
      <c r="D1353" t="s">
        <v>4</v>
      </c>
      <c r="E1353" s="3" t="s">
        <v>4</v>
      </c>
      <c r="F1353" t="s">
        <v>877</v>
      </c>
      <c r="G1353" s="5" t="str">
        <f t="shared" si="21"/>
        <v>View Response</v>
      </c>
      <c r="H1353" t="s">
        <v>3020</v>
      </c>
      <c r="I1353" t="s">
        <v>3029</v>
      </c>
      <c r="J1353" t="s">
        <v>3029</v>
      </c>
      <c r="M1353" t="s">
        <v>2924</v>
      </c>
    </row>
    <row r="1354" spans="1:13" x14ac:dyDescent="0.35">
      <c r="A1354">
        <v>1191727</v>
      </c>
      <c r="B1354" t="s">
        <v>2401</v>
      </c>
      <c r="C1354" t="s">
        <v>4</v>
      </c>
      <c r="D1354" t="s">
        <v>4</v>
      </c>
      <c r="E1354" s="3" t="s">
        <v>4</v>
      </c>
      <c r="F1354" t="s">
        <v>877</v>
      </c>
      <c r="G1354" s="5" t="str">
        <f t="shared" si="21"/>
        <v>View Response</v>
      </c>
      <c r="H1354" t="s">
        <v>3020</v>
      </c>
      <c r="I1354" t="s">
        <v>3029</v>
      </c>
      <c r="J1354" t="s">
        <v>3029</v>
      </c>
      <c r="M1354" t="s">
        <v>2950</v>
      </c>
    </row>
    <row r="1355" spans="1:13" x14ac:dyDescent="0.35">
      <c r="A1355">
        <v>1191729</v>
      </c>
      <c r="B1355" t="s">
        <v>2401</v>
      </c>
      <c r="C1355" t="s">
        <v>4</v>
      </c>
      <c r="D1355" t="s">
        <v>4</v>
      </c>
      <c r="E1355" s="3" t="s">
        <v>4</v>
      </c>
      <c r="F1355" t="s">
        <v>878</v>
      </c>
      <c r="G1355" s="5" t="str">
        <f t="shared" si="21"/>
        <v>View Response</v>
      </c>
      <c r="H1355" t="s">
        <v>3020</v>
      </c>
      <c r="I1355" t="s">
        <v>3029</v>
      </c>
      <c r="J1355" t="s">
        <v>3029</v>
      </c>
      <c r="M1355" t="s">
        <v>2923</v>
      </c>
    </row>
    <row r="1356" spans="1:13" x14ac:dyDescent="0.35">
      <c r="A1356">
        <v>1191729</v>
      </c>
      <c r="B1356" t="s">
        <v>2401</v>
      </c>
      <c r="C1356" t="s">
        <v>4</v>
      </c>
      <c r="D1356" t="s">
        <v>4</v>
      </c>
      <c r="E1356" s="3" t="s">
        <v>4</v>
      </c>
      <c r="F1356" t="s">
        <v>878</v>
      </c>
      <c r="G1356" s="5" t="str">
        <f t="shared" si="21"/>
        <v>View Response</v>
      </c>
      <c r="H1356" t="s">
        <v>3020</v>
      </c>
      <c r="I1356" t="s">
        <v>3029</v>
      </c>
      <c r="J1356" t="s">
        <v>3029</v>
      </c>
      <c r="M1356" t="s">
        <v>2924</v>
      </c>
    </row>
    <row r="1357" spans="1:13" x14ac:dyDescent="0.35">
      <c r="A1357">
        <v>1191729</v>
      </c>
      <c r="B1357" t="s">
        <v>2401</v>
      </c>
      <c r="C1357" t="s">
        <v>4</v>
      </c>
      <c r="D1357" t="s">
        <v>4</v>
      </c>
      <c r="E1357" s="3" t="s">
        <v>4</v>
      </c>
      <c r="F1357" t="s">
        <v>878</v>
      </c>
      <c r="G1357" s="5" t="str">
        <f t="shared" si="21"/>
        <v>View Response</v>
      </c>
      <c r="H1357" t="s">
        <v>3020</v>
      </c>
      <c r="I1357" t="s">
        <v>3029</v>
      </c>
      <c r="J1357" t="s">
        <v>3029</v>
      </c>
      <c r="M1357" t="s">
        <v>2950</v>
      </c>
    </row>
    <row r="1358" spans="1:13" x14ac:dyDescent="0.35">
      <c r="A1358">
        <v>1191730</v>
      </c>
      <c r="B1358" t="s">
        <v>2402</v>
      </c>
      <c r="C1358" t="s">
        <v>879</v>
      </c>
      <c r="D1358" t="s">
        <v>4</v>
      </c>
      <c r="E1358" s="3" t="s">
        <v>4</v>
      </c>
      <c r="F1358" t="s">
        <v>880</v>
      </c>
      <c r="G1358" s="5" t="str">
        <f t="shared" si="21"/>
        <v>View Response</v>
      </c>
      <c r="H1358" t="s">
        <v>3029</v>
      </c>
      <c r="I1358" t="s">
        <v>3024</v>
      </c>
      <c r="J1358" t="s">
        <v>3022</v>
      </c>
      <c r="L1358" t="s">
        <v>2985</v>
      </c>
    </row>
    <row r="1359" spans="1:13" x14ac:dyDescent="0.35">
      <c r="A1359">
        <v>1191730</v>
      </c>
      <c r="B1359" t="s">
        <v>2402</v>
      </c>
      <c r="C1359" t="s">
        <v>879</v>
      </c>
      <c r="D1359" t="s">
        <v>4</v>
      </c>
      <c r="E1359" s="3" t="s">
        <v>4</v>
      </c>
      <c r="F1359" t="s">
        <v>880</v>
      </c>
      <c r="G1359" s="5" t="str">
        <f t="shared" si="21"/>
        <v>View Response</v>
      </c>
      <c r="H1359" t="s">
        <v>3029</v>
      </c>
      <c r="I1359" t="s">
        <v>3024</v>
      </c>
      <c r="J1359" t="s">
        <v>3022</v>
      </c>
      <c r="L1359" t="s">
        <v>2990</v>
      </c>
    </row>
    <row r="1360" spans="1:13" x14ac:dyDescent="0.35">
      <c r="A1360">
        <v>1191730</v>
      </c>
      <c r="B1360" t="s">
        <v>2402</v>
      </c>
      <c r="C1360" t="s">
        <v>879</v>
      </c>
      <c r="D1360" t="s">
        <v>4</v>
      </c>
      <c r="E1360" s="3" t="s">
        <v>4</v>
      </c>
      <c r="F1360" t="s">
        <v>880</v>
      </c>
      <c r="G1360" s="5" t="str">
        <f t="shared" si="21"/>
        <v>View Response</v>
      </c>
      <c r="H1360" t="s">
        <v>3029</v>
      </c>
      <c r="I1360" t="s">
        <v>3024</v>
      </c>
      <c r="J1360" t="s">
        <v>3022</v>
      </c>
      <c r="L1360" t="s">
        <v>2930</v>
      </c>
    </row>
    <row r="1361" spans="1:14" x14ac:dyDescent="0.35">
      <c r="A1361">
        <v>1191730</v>
      </c>
      <c r="B1361" t="s">
        <v>2402</v>
      </c>
      <c r="C1361" t="s">
        <v>879</v>
      </c>
      <c r="D1361" t="s">
        <v>4</v>
      </c>
      <c r="E1361" s="3" t="s">
        <v>4</v>
      </c>
      <c r="F1361" t="s">
        <v>880</v>
      </c>
      <c r="G1361" s="5" t="str">
        <f t="shared" si="21"/>
        <v>View Response</v>
      </c>
      <c r="H1361" t="s">
        <v>3029</v>
      </c>
      <c r="I1361" t="s">
        <v>3024</v>
      </c>
      <c r="J1361" t="s">
        <v>3022</v>
      </c>
      <c r="L1361" t="s">
        <v>2988</v>
      </c>
    </row>
    <row r="1362" spans="1:14" x14ac:dyDescent="0.35">
      <c r="A1362">
        <v>1191730</v>
      </c>
      <c r="B1362" t="s">
        <v>2402</v>
      </c>
      <c r="C1362" t="s">
        <v>879</v>
      </c>
      <c r="D1362" t="s">
        <v>4</v>
      </c>
      <c r="E1362" s="3" t="s">
        <v>4</v>
      </c>
      <c r="F1362" t="s">
        <v>880</v>
      </c>
      <c r="G1362" s="5" t="str">
        <f t="shared" si="21"/>
        <v>View Response</v>
      </c>
      <c r="H1362" t="s">
        <v>3029</v>
      </c>
      <c r="I1362" t="s">
        <v>3024</v>
      </c>
      <c r="J1362" t="s">
        <v>3022</v>
      </c>
      <c r="L1362" t="s">
        <v>2954</v>
      </c>
    </row>
    <row r="1363" spans="1:14" x14ac:dyDescent="0.35">
      <c r="A1363">
        <v>1191730</v>
      </c>
      <c r="B1363" t="s">
        <v>2402</v>
      </c>
      <c r="C1363" t="s">
        <v>879</v>
      </c>
      <c r="D1363" t="s">
        <v>4</v>
      </c>
      <c r="E1363" s="3" t="s">
        <v>4</v>
      </c>
      <c r="F1363" t="s">
        <v>880</v>
      </c>
      <c r="G1363" s="5" t="str">
        <f t="shared" si="21"/>
        <v>View Response</v>
      </c>
      <c r="H1363" t="s">
        <v>3029</v>
      </c>
      <c r="I1363" t="s">
        <v>3024</v>
      </c>
      <c r="J1363" t="s">
        <v>3022</v>
      </c>
      <c r="L1363" t="s">
        <v>2976</v>
      </c>
    </row>
    <row r="1364" spans="1:14" x14ac:dyDescent="0.35">
      <c r="A1364">
        <v>1191730</v>
      </c>
      <c r="B1364" t="s">
        <v>2402</v>
      </c>
      <c r="C1364" t="s">
        <v>879</v>
      </c>
      <c r="D1364" t="s">
        <v>4</v>
      </c>
      <c r="E1364" s="3" t="s">
        <v>4</v>
      </c>
      <c r="F1364" t="s">
        <v>880</v>
      </c>
      <c r="G1364" s="5" t="str">
        <f t="shared" si="21"/>
        <v>View Response</v>
      </c>
      <c r="H1364" t="s">
        <v>3029</v>
      </c>
      <c r="I1364" t="s">
        <v>3024</v>
      </c>
      <c r="J1364" t="s">
        <v>3022</v>
      </c>
      <c r="L1364" t="s">
        <v>2977</v>
      </c>
    </row>
    <row r="1365" spans="1:14" x14ac:dyDescent="0.35">
      <c r="A1365">
        <v>1191730</v>
      </c>
      <c r="B1365" t="s">
        <v>2402</v>
      </c>
      <c r="C1365" t="s">
        <v>879</v>
      </c>
      <c r="D1365" t="s">
        <v>4</v>
      </c>
      <c r="E1365" s="3" t="s">
        <v>4</v>
      </c>
      <c r="F1365" t="s">
        <v>880</v>
      </c>
      <c r="G1365" s="5" t="str">
        <f t="shared" si="21"/>
        <v>View Response</v>
      </c>
      <c r="H1365" t="s">
        <v>3029</v>
      </c>
      <c r="I1365" t="s">
        <v>3024</v>
      </c>
      <c r="J1365" t="s">
        <v>3022</v>
      </c>
      <c r="L1365" t="s">
        <v>2961</v>
      </c>
    </row>
    <row r="1366" spans="1:14" x14ac:dyDescent="0.35">
      <c r="A1366">
        <v>1191730</v>
      </c>
      <c r="B1366" t="s">
        <v>2402</v>
      </c>
      <c r="C1366" t="s">
        <v>879</v>
      </c>
      <c r="D1366" t="s">
        <v>4</v>
      </c>
      <c r="E1366" s="3" t="s">
        <v>4</v>
      </c>
      <c r="F1366" t="s">
        <v>880</v>
      </c>
      <c r="G1366" s="5" t="str">
        <f t="shared" si="21"/>
        <v>View Response</v>
      </c>
      <c r="H1366" t="s">
        <v>3029</v>
      </c>
      <c r="I1366" t="s">
        <v>3024</v>
      </c>
      <c r="J1366" t="s">
        <v>3022</v>
      </c>
      <c r="L1366" t="s">
        <v>2997</v>
      </c>
    </row>
    <row r="1367" spans="1:14" x14ac:dyDescent="0.35">
      <c r="A1367">
        <v>1191730</v>
      </c>
      <c r="B1367" t="s">
        <v>2402</v>
      </c>
      <c r="C1367" t="s">
        <v>879</v>
      </c>
      <c r="D1367" t="s">
        <v>4</v>
      </c>
      <c r="E1367" s="3" t="s">
        <v>4</v>
      </c>
      <c r="F1367" t="s">
        <v>880</v>
      </c>
      <c r="G1367" s="5" t="str">
        <f t="shared" si="21"/>
        <v>View Response</v>
      </c>
      <c r="H1367" t="s">
        <v>3029</v>
      </c>
      <c r="I1367" t="s">
        <v>3024</v>
      </c>
      <c r="J1367" t="s">
        <v>3022</v>
      </c>
      <c r="M1367" t="s">
        <v>2956</v>
      </c>
    </row>
    <row r="1368" spans="1:14" x14ac:dyDescent="0.35">
      <c r="A1368">
        <v>1191730</v>
      </c>
      <c r="B1368" t="s">
        <v>2402</v>
      </c>
      <c r="C1368" t="s">
        <v>879</v>
      </c>
      <c r="D1368" t="s">
        <v>4</v>
      </c>
      <c r="E1368" s="3" t="s">
        <v>4</v>
      </c>
      <c r="F1368" t="s">
        <v>880</v>
      </c>
      <c r="G1368" s="5" t="str">
        <f t="shared" si="21"/>
        <v>View Response</v>
      </c>
      <c r="H1368" t="s">
        <v>3029</v>
      </c>
      <c r="I1368" t="s">
        <v>3024</v>
      </c>
      <c r="J1368" t="s">
        <v>3022</v>
      </c>
      <c r="M1368" t="s">
        <v>2957</v>
      </c>
    </row>
    <row r="1369" spans="1:14" x14ac:dyDescent="0.35">
      <c r="A1369">
        <v>1191732</v>
      </c>
      <c r="B1369" t="s">
        <v>2401</v>
      </c>
      <c r="C1369" t="s">
        <v>4</v>
      </c>
      <c r="D1369" t="s">
        <v>4</v>
      </c>
      <c r="E1369" s="3" t="s">
        <v>4</v>
      </c>
      <c r="F1369" t="s">
        <v>881</v>
      </c>
      <c r="G1369" s="5" t="str">
        <f t="shared" si="21"/>
        <v>View Response</v>
      </c>
      <c r="H1369" t="s">
        <v>3020</v>
      </c>
      <c r="I1369" t="s">
        <v>3029</v>
      </c>
      <c r="J1369" t="s">
        <v>3029</v>
      </c>
      <c r="M1369" t="s">
        <v>2923</v>
      </c>
    </row>
    <row r="1370" spans="1:14" x14ac:dyDescent="0.35">
      <c r="A1370">
        <v>1191732</v>
      </c>
      <c r="B1370" t="s">
        <v>2401</v>
      </c>
      <c r="C1370" t="s">
        <v>4</v>
      </c>
      <c r="D1370" t="s">
        <v>4</v>
      </c>
      <c r="E1370" s="3" t="s">
        <v>4</v>
      </c>
      <c r="F1370" t="s">
        <v>881</v>
      </c>
      <c r="G1370" s="5" t="str">
        <f t="shared" si="21"/>
        <v>View Response</v>
      </c>
      <c r="H1370" t="s">
        <v>3020</v>
      </c>
      <c r="I1370" t="s">
        <v>3029</v>
      </c>
      <c r="J1370" t="s">
        <v>3029</v>
      </c>
      <c r="M1370" t="s">
        <v>2924</v>
      </c>
    </row>
    <row r="1371" spans="1:14" x14ac:dyDescent="0.35">
      <c r="A1371">
        <v>1191732</v>
      </c>
      <c r="B1371" t="s">
        <v>2401</v>
      </c>
      <c r="C1371" t="s">
        <v>4</v>
      </c>
      <c r="D1371" t="s">
        <v>4</v>
      </c>
      <c r="E1371" s="3" t="s">
        <v>4</v>
      </c>
      <c r="F1371" t="s">
        <v>881</v>
      </c>
      <c r="G1371" s="5" t="str">
        <f t="shared" si="21"/>
        <v>View Response</v>
      </c>
      <c r="H1371" t="s">
        <v>3020</v>
      </c>
      <c r="I1371" t="s">
        <v>3029</v>
      </c>
      <c r="J1371" t="s">
        <v>3029</v>
      </c>
      <c r="M1371" t="s">
        <v>2950</v>
      </c>
    </row>
    <row r="1372" spans="1:14" x14ac:dyDescent="0.35">
      <c r="A1372">
        <v>1191739</v>
      </c>
      <c r="B1372" t="s">
        <v>2398</v>
      </c>
      <c r="C1372" t="s">
        <v>4</v>
      </c>
      <c r="D1372" t="s">
        <v>4</v>
      </c>
      <c r="E1372" s="3" t="s">
        <v>4</v>
      </c>
      <c r="F1372" t="s">
        <v>882</v>
      </c>
      <c r="G1372" s="5" t="str">
        <f t="shared" si="21"/>
        <v>View Response</v>
      </c>
      <c r="H1372" t="s">
        <v>3020</v>
      </c>
      <c r="I1372" t="s">
        <v>3029</v>
      </c>
      <c r="J1372" t="s">
        <v>3029</v>
      </c>
      <c r="M1372" t="s">
        <v>2923</v>
      </c>
    </row>
    <row r="1373" spans="1:14" x14ac:dyDescent="0.35">
      <c r="A1373">
        <v>1191739</v>
      </c>
      <c r="B1373" t="s">
        <v>2398</v>
      </c>
      <c r="C1373" t="s">
        <v>4</v>
      </c>
      <c r="D1373" t="s">
        <v>4</v>
      </c>
      <c r="E1373" s="3" t="s">
        <v>4</v>
      </c>
      <c r="F1373" t="s">
        <v>882</v>
      </c>
      <c r="G1373" s="5" t="str">
        <f t="shared" si="21"/>
        <v>View Response</v>
      </c>
      <c r="H1373" t="s">
        <v>3020</v>
      </c>
      <c r="I1373" t="s">
        <v>3029</v>
      </c>
      <c r="J1373" t="s">
        <v>3029</v>
      </c>
      <c r="M1373" t="s">
        <v>2924</v>
      </c>
    </row>
    <row r="1374" spans="1:14" x14ac:dyDescent="0.35">
      <c r="A1374">
        <v>1191739</v>
      </c>
      <c r="B1374" t="s">
        <v>2398</v>
      </c>
      <c r="C1374" t="s">
        <v>4</v>
      </c>
      <c r="D1374" t="s">
        <v>4</v>
      </c>
      <c r="E1374" s="3" t="s">
        <v>4</v>
      </c>
      <c r="F1374" t="s">
        <v>882</v>
      </c>
      <c r="G1374" s="5" t="str">
        <f t="shared" si="21"/>
        <v>View Response</v>
      </c>
      <c r="H1374" t="s">
        <v>3020</v>
      </c>
      <c r="I1374" t="s">
        <v>3029</v>
      </c>
      <c r="J1374" t="s">
        <v>3029</v>
      </c>
      <c r="M1374" t="s">
        <v>2950</v>
      </c>
    </row>
    <row r="1375" spans="1:14" x14ac:dyDescent="0.35">
      <c r="A1375">
        <v>1191743</v>
      </c>
      <c r="B1375" t="s">
        <v>2388</v>
      </c>
      <c r="C1375" t="s">
        <v>825</v>
      </c>
      <c r="D1375" t="s">
        <v>4</v>
      </c>
      <c r="E1375" s="3" t="s">
        <v>127</v>
      </c>
      <c r="F1375" t="s">
        <v>883</v>
      </c>
      <c r="G1375" s="5" t="str">
        <f t="shared" si="21"/>
        <v>View Response</v>
      </c>
      <c r="H1375" t="s">
        <v>3020</v>
      </c>
      <c r="I1375" t="s">
        <v>3023</v>
      </c>
      <c r="J1375" t="s">
        <v>3021</v>
      </c>
      <c r="N1375" t="s">
        <v>338</v>
      </c>
    </row>
    <row r="1376" spans="1:14" x14ac:dyDescent="0.35">
      <c r="A1376">
        <v>1191743</v>
      </c>
      <c r="B1376" t="s">
        <v>2388</v>
      </c>
      <c r="C1376" t="s">
        <v>825</v>
      </c>
      <c r="D1376" t="s">
        <v>4</v>
      </c>
      <c r="E1376" s="3" t="s">
        <v>127</v>
      </c>
      <c r="F1376" t="s">
        <v>883</v>
      </c>
      <c r="G1376" s="5" t="str">
        <f t="shared" si="21"/>
        <v>View Response</v>
      </c>
      <c r="H1376" t="s">
        <v>3020</v>
      </c>
      <c r="I1376" t="s">
        <v>3023</v>
      </c>
      <c r="J1376" t="s">
        <v>3021</v>
      </c>
      <c r="L1376" t="s">
        <v>2968</v>
      </c>
    </row>
    <row r="1377" spans="1:14" x14ac:dyDescent="0.35">
      <c r="A1377">
        <v>1191743</v>
      </c>
      <c r="B1377" t="s">
        <v>2388</v>
      </c>
      <c r="C1377" t="s">
        <v>825</v>
      </c>
      <c r="D1377" t="s">
        <v>4</v>
      </c>
      <c r="E1377" s="3" t="s">
        <v>127</v>
      </c>
      <c r="F1377" t="s">
        <v>883</v>
      </c>
      <c r="G1377" s="5" t="str">
        <f t="shared" si="21"/>
        <v>View Response</v>
      </c>
      <c r="H1377" t="s">
        <v>3020</v>
      </c>
      <c r="I1377" t="s">
        <v>3023</v>
      </c>
      <c r="J1377" t="s">
        <v>3021</v>
      </c>
      <c r="L1377" t="s">
        <v>2925</v>
      </c>
    </row>
    <row r="1378" spans="1:14" x14ac:dyDescent="0.35">
      <c r="A1378">
        <v>1191748</v>
      </c>
      <c r="B1378" t="s">
        <v>2403</v>
      </c>
      <c r="C1378" t="s">
        <v>4</v>
      </c>
      <c r="D1378" t="s">
        <v>884</v>
      </c>
      <c r="E1378" s="3" t="s">
        <v>127</v>
      </c>
      <c r="F1378" t="s">
        <v>885</v>
      </c>
      <c r="G1378" s="5" t="str">
        <f t="shared" si="21"/>
        <v>View Response</v>
      </c>
      <c r="H1378" t="s">
        <v>3020</v>
      </c>
      <c r="I1378" t="s">
        <v>3029</v>
      </c>
      <c r="J1378" t="s">
        <v>3029</v>
      </c>
      <c r="N1378" t="s">
        <v>338</v>
      </c>
    </row>
    <row r="1379" spans="1:14" x14ac:dyDescent="0.35">
      <c r="A1379">
        <v>1191748</v>
      </c>
      <c r="B1379" t="s">
        <v>2403</v>
      </c>
      <c r="C1379" t="s">
        <v>4</v>
      </c>
      <c r="D1379" t="s">
        <v>884</v>
      </c>
      <c r="E1379" s="3" t="s">
        <v>127</v>
      </c>
      <c r="F1379" t="s">
        <v>885</v>
      </c>
      <c r="G1379" s="5" t="str">
        <f t="shared" si="21"/>
        <v>View Response</v>
      </c>
      <c r="H1379" t="s">
        <v>3020</v>
      </c>
      <c r="I1379" t="s">
        <v>3029</v>
      </c>
      <c r="J1379" t="s">
        <v>3029</v>
      </c>
      <c r="L1379" t="s">
        <v>2943</v>
      </c>
    </row>
    <row r="1380" spans="1:14" x14ac:dyDescent="0.35">
      <c r="A1380">
        <v>1191748</v>
      </c>
      <c r="B1380" t="s">
        <v>2403</v>
      </c>
      <c r="C1380" t="s">
        <v>4</v>
      </c>
      <c r="D1380" t="s">
        <v>884</v>
      </c>
      <c r="E1380" s="3" t="s">
        <v>127</v>
      </c>
      <c r="F1380" t="s">
        <v>885</v>
      </c>
      <c r="G1380" s="5" t="str">
        <f t="shared" si="21"/>
        <v>View Response</v>
      </c>
      <c r="H1380" t="s">
        <v>3020</v>
      </c>
      <c r="I1380" t="s">
        <v>3029</v>
      </c>
      <c r="J1380" t="s">
        <v>3029</v>
      </c>
      <c r="L1380" t="s">
        <v>2998</v>
      </c>
    </row>
    <row r="1381" spans="1:14" x14ac:dyDescent="0.35">
      <c r="A1381">
        <v>1191748</v>
      </c>
      <c r="B1381" t="s">
        <v>2403</v>
      </c>
      <c r="C1381" t="s">
        <v>4</v>
      </c>
      <c r="D1381" t="s">
        <v>884</v>
      </c>
      <c r="E1381" s="3" t="s">
        <v>127</v>
      </c>
      <c r="F1381" t="s">
        <v>885</v>
      </c>
      <c r="G1381" s="5" t="str">
        <f t="shared" si="21"/>
        <v>View Response</v>
      </c>
      <c r="H1381" t="s">
        <v>3020</v>
      </c>
      <c r="I1381" t="s">
        <v>3029</v>
      </c>
      <c r="J1381" t="s">
        <v>3029</v>
      </c>
      <c r="L1381" t="s">
        <v>2958</v>
      </c>
    </row>
    <row r="1382" spans="1:14" x14ac:dyDescent="0.35">
      <c r="A1382">
        <v>1191748</v>
      </c>
      <c r="B1382" t="s">
        <v>2403</v>
      </c>
      <c r="C1382" t="s">
        <v>4</v>
      </c>
      <c r="D1382" t="s">
        <v>884</v>
      </c>
      <c r="E1382" s="3" t="s">
        <v>127</v>
      </c>
      <c r="F1382" t="s">
        <v>885</v>
      </c>
      <c r="G1382" s="5" t="str">
        <f t="shared" si="21"/>
        <v>View Response</v>
      </c>
      <c r="H1382" t="s">
        <v>3020</v>
      </c>
      <c r="I1382" t="s">
        <v>3029</v>
      </c>
      <c r="J1382" t="s">
        <v>3029</v>
      </c>
      <c r="L1382" t="s">
        <v>2995</v>
      </c>
    </row>
    <row r="1383" spans="1:14" x14ac:dyDescent="0.35">
      <c r="A1383">
        <v>1191749</v>
      </c>
      <c r="B1383" t="s">
        <v>2398</v>
      </c>
      <c r="C1383" t="s">
        <v>4</v>
      </c>
      <c r="D1383" t="s">
        <v>4</v>
      </c>
      <c r="E1383" s="3" t="s">
        <v>4</v>
      </c>
      <c r="F1383" t="s">
        <v>886</v>
      </c>
      <c r="G1383" s="5" t="str">
        <f t="shared" si="21"/>
        <v>View Response</v>
      </c>
      <c r="H1383" t="s">
        <v>3020</v>
      </c>
      <c r="I1383" t="s">
        <v>3023</v>
      </c>
      <c r="J1383" t="s">
        <v>3029</v>
      </c>
      <c r="M1383" t="s">
        <v>2923</v>
      </c>
    </row>
    <row r="1384" spans="1:14" x14ac:dyDescent="0.35">
      <c r="A1384">
        <v>1191749</v>
      </c>
      <c r="B1384" t="s">
        <v>2398</v>
      </c>
      <c r="C1384" t="s">
        <v>4</v>
      </c>
      <c r="D1384" t="s">
        <v>4</v>
      </c>
      <c r="E1384" s="3" t="s">
        <v>4</v>
      </c>
      <c r="F1384" t="s">
        <v>886</v>
      </c>
      <c r="G1384" s="5" t="str">
        <f t="shared" si="21"/>
        <v>View Response</v>
      </c>
      <c r="H1384" t="s">
        <v>3020</v>
      </c>
      <c r="I1384" t="s">
        <v>3023</v>
      </c>
      <c r="J1384" t="s">
        <v>3029</v>
      </c>
      <c r="M1384" t="s">
        <v>2924</v>
      </c>
    </row>
    <row r="1385" spans="1:14" x14ac:dyDescent="0.35">
      <c r="A1385">
        <v>1191749</v>
      </c>
      <c r="B1385" t="s">
        <v>2398</v>
      </c>
      <c r="C1385" t="s">
        <v>4</v>
      </c>
      <c r="D1385" t="s">
        <v>4</v>
      </c>
      <c r="E1385" s="3" t="s">
        <v>4</v>
      </c>
      <c r="F1385" t="s">
        <v>886</v>
      </c>
      <c r="G1385" s="5" t="str">
        <f t="shared" si="21"/>
        <v>View Response</v>
      </c>
      <c r="H1385" t="s">
        <v>3020</v>
      </c>
      <c r="I1385" t="s">
        <v>3023</v>
      </c>
      <c r="J1385" t="s">
        <v>3029</v>
      </c>
      <c r="M1385" t="s">
        <v>2950</v>
      </c>
    </row>
    <row r="1386" spans="1:14" x14ac:dyDescent="0.35">
      <c r="A1386">
        <v>1191753</v>
      </c>
      <c r="B1386" t="s">
        <v>2404</v>
      </c>
      <c r="C1386" t="s">
        <v>4</v>
      </c>
      <c r="D1386" t="s">
        <v>4</v>
      </c>
      <c r="E1386" s="3" t="s">
        <v>4</v>
      </c>
      <c r="F1386" t="s">
        <v>887</v>
      </c>
      <c r="G1386" s="5" t="str">
        <f t="shared" si="21"/>
        <v>View Response</v>
      </c>
      <c r="H1386" t="s">
        <v>3020</v>
      </c>
      <c r="I1386" t="s">
        <v>3023</v>
      </c>
      <c r="J1386" t="s">
        <v>3029</v>
      </c>
      <c r="M1386" t="s">
        <v>2923</v>
      </c>
    </row>
    <row r="1387" spans="1:14" x14ac:dyDescent="0.35">
      <c r="A1387">
        <v>1191753</v>
      </c>
      <c r="B1387" t="s">
        <v>2404</v>
      </c>
      <c r="C1387" t="s">
        <v>4</v>
      </c>
      <c r="D1387" t="s">
        <v>4</v>
      </c>
      <c r="E1387" s="3" t="s">
        <v>4</v>
      </c>
      <c r="F1387" t="s">
        <v>887</v>
      </c>
      <c r="G1387" s="5" t="str">
        <f t="shared" si="21"/>
        <v>View Response</v>
      </c>
      <c r="H1387" t="s">
        <v>3020</v>
      </c>
      <c r="I1387" t="s">
        <v>3023</v>
      </c>
      <c r="J1387" t="s">
        <v>3029</v>
      </c>
      <c r="M1387" t="s">
        <v>2924</v>
      </c>
    </row>
    <row r="1388" spans="1:14" x14ac:dyDescent="0.35">
      <c r="A1388">
        <v>1191755</v>
      </c>
      <c r="B1388" t="s">
        <v>2405</v>
      </c>
      <c r="C1388" t="s">
        <v>888</v>
      </c>
      <c r="D1388" t="s">
        <v>4</v>
      </c>
      <c r="E1388" s="3" t="s">
        <v>127</v>
      </c>
      <c r="F1388" t="s">
        <v>889</v>
      </c>
      <c r="G1388" s="5" t="str">
        <f t="shared" si="21"/>
        <v>View Response</v>
      </c>
      <c r="H1388" t="s">
        <v>3020</v>
      </c>
      <c r="I1388" t="s">
        <v>3029</v>
      </c>
      <c r="J1388" t="s">
        <v>3029</v>
      </c>
      <c r="L1388" t="s">
        <v>2998</v>
      </c>
    </row>
    <row r="1389" spans="1:14" x14ac:dyDescent="0.35">
      <c r="A1389">
        <v>1191759</v>
      </c>
      <c r="B1389" t="s">
        <v>2403</v>
      </c>
      <c r="C1389" t="s">
        <v>4</v>
      </c>
      <c r="D1389" t="s">
        <v>884</v>
      </c>
      <c r="E1389" s="3" t="s">
        <v>127</v>
      </c>
      <c r="F1389" t="s">
        <v>890</v>
      </c>
      <c r="G1389" s="5" t="str">
        <f t="shared" si="21"/>
        <v>View Response</v>
      </c>
      <c r="H1389" t="s">
        <v>3020</v>
      </c>
      <c r="I1389" t="s">
        <v>3029</v>
      </c>
      <c r="J1389" t="s">
        <v>3029</v>
      </c>
      <c r="L1389" t="s">
        <v>2958</v>
      </c>
    </row>
    <row r="1390" spans="1:14" x14ac:dyDescent="0.35">
      <c r="A1390">
        <v>1191760</v>
      </c>
      <c r="B1390" t="s">
        <v>2398</v>
      </c>
      <c r="C1390" t="s">
        <v>4</v>
      </c>
      <c r="D1390" t="s">
        <v>4</v>
      </c>
      <c r="E1390" s="3" t="s">
        <v>4</v>
      </c>
      <c r="F1390" t="s">
        <v>891</v>
      </c>
      <c r="G1390" s="5" t="str">
        <f t="shared" si="21"/>
        <v>View Response</v>
      </c>
      <c r="H1390" t="s">
        <v>3020</v>
      </c>
      <c r="I1390" t="s">
        <v>3023</v>
      </c>
      <c r="J1390" t="s">
        <v>3029</v>
      </c>
      <c r="M1390" t="s">
        <v>2923</v>
      </c>
    </row>
    <row r="1391" spans="1:14" x14ac:dyDescent="0.35">
      <c r="A1391">
        <v>1191760</v>
      </c>
      <c r="B1391" t="s">
        <v>2398</v>
      </c>
      <c r="C1391" t="s">
        <v>4</v>
      </c>
      <c r="D1391" t="s">
        <v>4</v>
      </c>
      <c r="E1391" s="3" t="s">
        <v>4</v>
      </c>
      <c r="F1391" t="s">
        <v>891</v>
      </c>
      <c r="G1391" s="5" t="str">
        <f t="shared" si="21"/>
        <v>View Response</v>
      </c>
      <c r="H1391" t="s">
        <v>3020</v>
      </c>
      <c r="I1391" t="s">
        <v>3023</v>
      </c>
      <c r="J1391" t="s">
        <v>3029</v>
      </c>
      <c r="M1391" t="s">
        <v>2924</v>
      </c>
    </row>
    <row r="1392" spans="1:14" x14ac:dyDescent="0.35">
      <c r="A1392">
        <v>1191760</v>
      </c>
      <c r="B1392" t="s">
        <v>2398</v>
      </c>
      <c r="C1392" t="s">
        <v>4</v>
      </c>
      <c r="D1392" t="s">
        <v>4</v>
      </c>
      <c r="E1392" s="3" t="s">
        <v>4</v>
      </c>
      <c r="F1392" t="s">
        <v>891</v>
      </c>
      <c r="G1392" s="5" t="str">
        <f t="shared" si="21"/>
        <v>View Response</v>
      </c>
      <c r="H1392" t="s">
        <v>3020</v>
      </c>
      <c r="I1392" t="s">
        <v>3023</v>
      </c>
      <c r="J1392" t="s">
        <v>3029</v>
      </c>
      <c r="M1392" t="s">
        <v>2950</v>
      </c>
    </row>
    <row r="1393" spans="1:14" x14ac:dyDescent="0.35">
      <c r="A1393">
        <v>1191762</v>
      </c>
      <c r="B1393" t="s">
        <v>2403</v>
      </c>
      <c r="C1393" t="s">
        <v>4</v>
      </c>
      <c r="D1393" t="s">
        <v>884</v>
      </c>
      <c r="E1393" s="3" t="s">
        <v>127</v>
      </c>
      <c r="F1393" t="s">
        <v>892</v>
      </c>
      <c r="G1393" s="5" t="str">
        <f t="shared" si="21"/>
        <v>View Response</v>
      </c>
      <c r="H1393" t="s">
        <v>3020</v>
      </c>
      <c r="I1393" t="s">
        <v>3029</v>
      </c>
      <c r="J1393" t="s">
        <v>3029</v>
      </c>
      <c r="L1393" t="s">
        <v>2995</v>
      </c>
    </row>
    <row r="1394" spans="1:14" x14ac:dyDescent="0.35">
      <c r="A1394">
        <v>1191766</v>
      </c>
      <c r="B1394" t="s">
        <v>2406</v>
      </c>
      <c r="C1394" t="s">
        <v>4</v>
      </c>
      <c r="D1394" t="s">
        <v>4</v>
      </c>
      <c r="E1394" s="3" t="s">
        <v>127</v>
      </c>
      <c r="F1394" t="s">
        <v>893</v>
      </c>
      <c r="G1394" s="5" t="str">
        <f t="shared" si="21"/>
        <v>View Response</v>
      </c>
      <c r="H1394" t="s">
        <v>3020</v>
      </c>
      <c r="I1394" t="s">
        <v>3029</v>
      </c>
      <c r="J1394" t="s">
        <v>3029</v>
      </c>
      <c r="M1394" t="s">
        <v>2917</v>
      </c>
    </row>
    <row r="1395" spans="1:14" x14ac:dyDescent="0.35">
      <c r="A1395">
        <v>1191767</v>
      </c>
      <c r="B1395" t="s">
        <v>2407</v>
      </c>
      <c r="C1395" t="s">
        <v>4</v>
      </c>
      <c r="D1395" t="s">
        <v>4</v>
      </c>
      <c r="E1395" s="3" t="s">
        <v>4</v>
      </c>
      <c r="F1395" t="s">
        <v>894</v>
      </c>
      <c r="G1395" s="5" t="str">
        <f t="shared" si="21"/>
        <v>View Response</v>
      </c>
      <c r="H1395" t="s">
        <v>3020</v>
      </c>
      <c r="I1395" t="s">
        <v>3029</v>
      </c>
      <c r="J1395" t="s">
        <v>3029</v>
      </c>
      <c r="M1395" t="s">
        <v>2917</v>
      </c>
    </row>
    <row r="1396" spans="1:14" x14ac:dyDescent="0.35">
      <c r="A1396">
        <v>1191771</v>
      </c>
      <c r="B1396" t="s">
        <v>2361</v>
      </c>
      <c r="C1396" t="s">
        <v>776</v>
      </c>
      <c r="D1396" t="s">
        <v>4</v>
      </c>
      <c r="E1396" s="3" t="s">
        <v>127</v>
      </c>
      <c r="F1396" t="s">
        <v>895</v>
      </c>
      <c r="G1396" s="5" t="str">
        <f t="shared" si="21"/>
        <v>View Response</v>
      </c>
      <c r="H1396" t="s">
        <v>3020</v>
      </c>
      <c r="I1396" t="s">
        <v>3029</v>
      </c>
      <c r="J1396" t="s">
        <v>3029</v>
      </c>
      <c r="L1396" t="s">
        <v>2925</v>
      </c>
    </row>
    <row r="1397" spans="1:14" x14ac:dyDescent="0.35">
      <c r="A1397">
        <v>1191771</v>
      </c>
      <c r="B1397" t="s">
        <v>2361</v>
      </c>
      <c r="C1397" t="s">
        <v>776</v>
      </c>
      <c r="D1397" t="s">
        <v>4</v>
      </c>
      <c r="E1397" s="3" t="s">
        <v>127</v>
      </c>
      <c r="F1397" t="s">
        <v>895</v>
      </c>
      <c r="G1397" s="5" t="str">
        <f t="shared" si="21"/>
        <v>View Response</v>
      </c>
      <c r="H1397" t="s">
        <v>3020</v>
      </c>
      <c r="I1397" t="s">
        <v>3029</v>
      </c>
      <c r="J1397" t="s">
        <v>3029</v>
      </c>
      <c r="L1397" t="s">
        <v>2998</v>
      </c>
    </row>
    <row r="1398" spans="1:14" x14ac:dyDescent="0.35">
      <c r="A1398">
        <v>1191776</v>
      </c>
      <c r="B1398" t="s">
        <v>2403</v>
      </c>
      <c r="C1398" t="s">
        <v>4</v>
      </c>
      <c r="D1398" t="s">
        <v>884</v>
      </c>
      <c r="E1398" s="3" t="s">
        <v>127</v>
      </c>
      <c r="F1398" t="s">
        <v>896</v>
      </c>
      <c r="G1398" s="5" t="str">
        <f t="shared" si="21"/>
        <v>View Response</v>
      </c>
      <c r="H1398" t="s">
        <v>3020</v>
      </c>
      <c r="I1398" t="s">
        <v>3029</v>
      </c>
      <c r="J1398" t="s">
        <v>3029</v>
      </c>
      <c r="L1398" t="s">
        <v>2998</v>
      </c>
    </row>
    <row r="1399" spans="1:14" x14ac:dyDescent="0.35">
      <c r="A1399">
        <v>1191781</v>
      </c>
      <c r="B1399" t="s">
        <v>2409</v>
      </c>
      <c r="C1399" t="s">
        <v>200</v>
      </c>
      <c r="D1399" t="s">
        <v>4</v>
      </c>
      <c r="E1399" s="3" t="s">
        <v>4</v>
      </c>
      <c r="F1399" t="s">
        <v>898</v>
      </c>
      <c r="G1399" s="5" t="str">
        <f t="shared" si="21"/>
        <v>View Response</v>
      </c>
      <c r="H1399" t="s">
        <v>3020</v>
      </c>
      <c r="I1399" t="s">
        <v>3023</v>
      </c>
      <c r="J1399" t="s">
        <v>3021</v>
      </c>
      <c r="M1399" t="s">
        <v>2917</v>
      </c>
    </row>
    <row r="1400" spans="1:14" x14ac:dyDescent="0.35">
      <c r="A1400">
        <v>1191782</v>
      </c>
      <c r="B1400" t="s">
        <v>2410</v>
      </c>
      <c r="C1400" t="s">
        <v>4</v>
      </c>
      <c r="D1400" t="s">
        <v>4</v>
      </c>
      <c r="E1400" s="3" t="s">
        <v>4</v>
      </c>
      <c r="F1400" t="s">
        <v>899</v>
      </c>
      <c r="G1400" s="5" t="str">
        <f t="shared" si="21"/>
        <v>View Response</v>
      </c>
      <c r="H1400" t="s">
        <v>3020</v>
      </c>
      <c r="I1400" t="s">
        <v>3029</v>
      </c>
      <c r="J1400" t="s">
        <v>3029</v>
      </c>
      <c r="M1400" t="s">
        <v>2917</v>
      </c>
    </row>
    <row r="1401" spans="1:14" x14ac:dyDescent="0.35">
      <c r="A1401">
        <v>1191788</v>
      </c>
      <c r="B1401" t="s">
        <v>2403</v>
      </c>
      <c r="C1401" t="s">
        <v>4</v>
      </c>
      <c r="D1401" t="s">
        <v>884</v>
      </c>
      <c r="E1401" s="3" t="s">
        <v>127</v>
      </c>
      <c r="F1401" t="s">
        <v>900</v>
      </c>
      <c r="G1401" s="5" t="str">
        <f t="shared" si="21"/>
        <v>View Response</v>
      </c>
      <c r="H1401" t="s">
        <v>3020</v>
      </c>
      <c r="I1401" t="s">
        <v>3029</v>
      </c>
      <c r="J1401" t="s">
        <v>3029</v>
      </c>
      <c r="N1401" t="s">
        <v>338</v>
      </c>
    </row>
    <row r="1402" spans="1:14" x14ac:dyDescent="0.35">
      <c r="A1402">
        <v>1191788</v>
      </c>
      <c r="B1402" t="s">
        <v>2403</v>
      </c>
      <c r="C1402" t="s">
        <v>4</v>
      </c>
      <c r="D1402" t="s">
        <v>884</v>
      </c>
      <c r="E1402" s="3" t="s">
        <v>127</v>
      </c>
      <c r="F1402" t="s">
        <v>900</v>
      </c>
      <c r="G1402" s="5" t="str">
        <f t="shared" si="21"/>
        <v>View Response</v>
      </c>
      <c r="H1402" t="s">
        <v>3020</v>
      </c>
      <c r="I1402" t="s">
        <v>3029</v>
      </c>
      <c r="J1402" t="s">
        <v>3029</v>
      </c>
      <c r="L1402" t="s">
        <v>2943</v>
      </c>
    </row>
    <row r="1403" spans="1:14" x14ac:dyDescent="0.35">
      <c r="A1403">
        <v>1191788</v>
      </c>
      <c r="B1403" t="s">
        <v>2403</v>
      </c>
      <c r="C1403" t="s">
        <v>4</v>
      </c>
      <c r="D1403" t="s">
        <v>884</v>
      </c>
      <c r="E1403" s="3" t="s">
        <v>127</v>
      </c>
      <c r="F1403" t="s">
        <v>900</v>
      </c>
      <c r="G1403" s="5" t="str">
        <f t="shared" si="21"/>
        <v>View Response</v>
      </c>
      <c r="H1403" t="s">
        <v>3020</v>
      </c>
      <c r="I1403" t="s">
        <v>3029</v>
      </c>
      <c r="J1403" t="s">
        <v>3029</v>
      </c>
      <c r="L1403" t="s">
        <v>2998</v>
      </c>
    </row>
    <row r="1404" spans="1:14" x14ac:dyDescent="0.35">
      <c r="A1404">
        <v>1191788</v>
      </c>
      <c r="B1404" t="s">
        <v>2403</v>
      </c>
      <c r="C1404" t="s">
        <v>4</v>
      </c>
      <c r="D1404" t="s">
        <v>884</v>
      </c>
      <c r="E1404" s="3" t="s">
        <v>127</v>
      </c>
      <c r="F1404" t="s">
        <v>900</v>
      </c>
      <c r="G1404" s="5" t="str">
        <f t="shared" si="21"/>
        <v>View Response</v>
      </c>
      <c r="H1404" t="s">
        <v>3020</v>
      </c>
      <c r="I1404" t="s">
        <v>3029</v>
      </c>
      <c r="J1404" t="s">
        <v>3029</v>
      </c>
      <c r="L1404" t="s">
        <v>2958</v>
      </c>
    </row>
    <row r="1405" spans="1:14" x14ac:dyDescent="0.35">
      <c r="A1405">
        <v>1191788</v>
      </c>
      <c r="B1405" t="s">
        <v>2403</v>
      </c>
      <c r="C1405" t="s">
        <v>4</v>
      </c>
      <c r="D1405" t="s">
        <v>884</v>
      </c>
      <c r="E1405" s="3" t="s">
        <v>127</v>
      </c>
      <c r="F1405" t="s">
        <v>900</v>
      </c>
      <c r="G1405" s="5" t="str">
        <f t="shared" si="21"/>
        <v>View Response</v>
      </c>
      <c r="H1405" t="s">
        <v>3020</v>
      </c>
      <c r="I1405" t="s">
        <v>3029</v>
      </c>
      <c r="J1405" t="s">
        <v>3029</v>
      </c>
      <c r="L1405" t="s">
        <v>2995</v>
      </c>
    </row>
    <row r="1406" spans="1:14" x14ac:dyDescent="0.35">
      <c r="A1406">
        <v>1191788</v>
      </c>
      <c r="B1406" t="s">
        <v>2403</v>
      </c>
      <c r="C1406" t="s">
        <v>4</v>
      </c>
      <c r="D1406" t="s">
        <v>884</v>
      </c>
      <c r="E1406" s="3" t="s">
        <v>127</v>
      </c>
      <c r="F1406" t="s">
        <v>900</v>
      </c>
      <c r="G1406" s="5" t="str">
        <f t="shared" si="21"/>
        <v>View Response</v>
      </c>
      <c r="H1406" t="s">
        <v>3020</v>
      </c>
      <c r="I1406" t="s">
        <v>3029</v>
      </c>
      <c r="J1406" t="s">
        <v>3029</v>
      </c>
      <c r="M1406" t="s">
        <v>2916</v>
      </c>
    </row>
    <row r="1407" spans="1:14" x14ac:dyDescent="0.35">
      <c r="A1407">
        <v>1191804</v>
      </c>
      <c r="B1407" t="s">
        <v>2411</v>
      </c>
      <c r="C1407" t="s">
        <v>4</v>
      </c>
      <c r="D1407" t="s">
        <v>4</v>
      </c>
      <c r="E1407" s="3" t="s">
        <v>4</v>
      </c>
      <c r="F1407" t="s">
        <v>901</v>
      </c>
      <c r="G1407" s="5" t="str">
        <f t="shared" si="21"/>
        <v>View Response</v>
      </c>
      <c r="H1407" t="s">
        <v>3029</v>
      </c>
      <c r="I1407" t="s">
        <v>3023</v>
      </c>
      <c r="J1407" t="s">
        <v>3029</v>
      </c>
      <c r="M1407" t="s">
        <v>2931</v>
      </c>
    </row>
    <row r="1408" spans="1:14" x14ac:dyDescent="0.35">
      <c r="A1408">
        <v>1191804</v>
      </c>
      <c r="B1408" t="s">
        <v>2411</v>
      </c>
      <c r="C1408" t="s">
        <v>4</v>
      </c>
      <c r="D1408" t="s">
        <v>4</v>
      </c>
      <c r="E1408" s="3" t="s">
        <v>4</v>
      </c>
      <c r="F1408" t="s">
        <v>901</v>
      </c>
      <c r="G1408" s="5" t="str">
        <f t="shared" si="21"/>
        <v>View Response</v>
      </c>
      <c r="H1408" t="s">
        <v>3029</v>
      </c>
      <c r="I1408" t="s">
        <v>3023</v>
      </c>
      <c r="J1408" t="s">
        <v>3029</v>
      </c>
      <c r="M1408" t="s">
        <v>2932</v>
      </c>
    </row>
    <row r="1409" spans="1:14" x14ac:dyDescent="0.35">
      <c r="A1409">
        <v>1191807</v>
      </c>
      <c r="B1409" t="s">
        <v>2412</v>
      </c>
      <c r="C1409" t="s">
        <v>4</v>
      </c>
      <c r="D1409" t="s">
        <v>4</v>
      </c>
      <c r="E1409" s="3" t="s">
        <v>4</v>
      </c>
      <c r="F1409" t="s">
        <v>902</v>
      </c>
      <c r="G1409" s="5" t="str">
        <f t="shared" si="21"/>
        <v>View Response</v>
      </c>
      <c r="H1409" t="s">
        <v>3020</v>
      </c>
      <c r="I1409" t="s">
        <v>3029</v>
      </c>
      <c r="J1409" t="s">
        <v>3029</v>
      </c>
      <c r="M1409" t="s">
        <v>2917</v>
      </c>
    </row>
    <row r="1410" spans="1:14" x14ac:dyDescent="0.35">
      <c r="A1410">
        <v>1191808</v>
      </c>
      <c r="B1410" t="s">
        <v>2386</v>
      </c>
      <c r="D1410" t="s">
        <v>4</v>
      </c>
      <c r="E1410" s="3" t="s">
        <v>4</v>
      </c>
      <c r="F1410" t="s">
        <v>903</v>
      </c>
      <c r="G1410" s="5" t="str">
        <f t="shared" si="21"/>
        <v>View Response</v>
      </c>
      <c r="H1410" t="s">
        <v>3020</v>
      </c>
      <c r="I1410" t="s">
        <v>3023</v>
      </c>
      <c r="J1410" t="s">
        <v>3029</v>
      </c>
      <c r="M1410" t="s">
        <v>2923</v>
      </c>
    </row>
    <row r="1411" spans="1:14" x14ac:dyDescent="0.35">
      <c r="A1411">
        <v>1191808</v>
      </c>
      <c r="B1411" t="s">
        <v>2386</v>
      </c>
      <c r="D1411" t="s">
        <v>4</v>
      </c>
      <c r="E1411" s="3" t="s">
        <v>4</v>
      </c>
      <c r="F1411" t="s">
        <v>903</v>
      </c>
      <c r="G1411" s="5" t="str">
        <f t="shared" ref="G1411:G1474" si="22">HYPERLINK(F1411,"View Response")</f>
        <v>View Response</v>
      </c>
      <c r="H1411" t="s">
        <v>3020</v>
      </c>
      <c r="I1411" t="s">
        <v>3023</v>
      </c>
      <c r="J1411" t="s">
        <v>3029</v>
      </c>
      <c r="M1411" t="s">
        <v>2924</v>
      </c>
    </row>
    <row r="1412" spans="1:14" x14ac:dyDescent="0.35">
      <c r="A1412">
        <v>1191808</v>
      </c>
      <c r="B1412" t="s">
        <v>2386</v>
      </c>
      <c r="D1412" t="s">
        <v>4</v>
      </c>
      <c r="E1412" s="3" t="s">
        <v>4</v>
      </c>
      <c r="F1412" t="s">
        <v>903</v>
      </c>
      <c r="G1412" s="5" t="str">
        <f t="shared" si="22"/>
        <v>View Response</v>
      </c>
      <c r="H1412" t="s">
        <v>3020</v>
      </c>
      <c r="I1412" t="s">
        <v>3023</v>
      </c>
      <c r="J1412" t="s">
        <v>3029</v>
      </c>
      <c r="M1412" t="s">
        <v>2950</v>
      </c>
    </row>
    <row r="1413" spans="1:14" x14ac:dyDescent="0.35">
      <c r="A1413">
        <v>1191814</v>
      </c>
      <c r="B1413" t="s">
        <v>2386</v>
      </c>
      <c r="D1413" t="s">
        <v>4</v>
      </c>
      <c r="E1413" s="3" t="s">
        <v>4</v>
      </c>
      <c r="F1413" t="s">
        <v>904</v>
      </c>
      <c r="G1413" s="5" t="str">
        <f t="shared" si="22"/>
        <v>View Response</v>
      </c>
      <c r="H1413" t="s">
        <v>3020</v>
      </c>
      <c r="I1413" t="s">
        <v>3023</v>
      </c>
      <c r="J1413" t="s">
        <v>3029</v>
      </c>
      <c r="M1413" t="s">
        <v>2923</v>
      </c>
    </row>
    <row r="1414" spans="1:14" x14ac:dyDescent="0.35">
      <c r="A1414">
        <v>1191814</v>
      </c>
      <c r="B1414" t="s">
        <v>2386</v>
      </c>
      <c r="D1414" t="s">
        <v>4</v>
      </c>
      <c r="E1414" s="3" t="s">
        <v>4</v>
      </c>
      <c r="F1414" t="s">
        <v>904</v>
      </c>
      <c r="G1414" s="5" t="str">
        <f t="shared" si="22"/>
        <v>View Response</v>
      </c>
      <c r="H1414" t="s">
        <v>3020</v>
      </c>
      <c r="I1414" t="s">
        <v>3023</v>
      </c>
      <c r="J1414" t="s">
        <v>3029</v>
      </c>
      <c r="M1414" t="s">
        <v>2924</v>
      </c>
    </row>
    <row r="1415" spans="1:14" x14ac:dyDescent="0.35">
      <c r="A1415">
        <v>1191814</v>
      </c>
      <c r="B1415" t="s">
        <v>2386</v>
      </c>
      <c r="D1415" t="s">
        <v>4</v>
      </c>
      <c r="E1415" s="3" t="s">
        <v>4</v>
      </c>
      <c r="F1415" t="s">
        <v>904</v>
      </c>
      <c r="G1415" s="5" t="str">
        <f t="shared" si="22"/>
        <v>View Response</v>
      </c>
      <c r="H1415" t="s">
        <v>3020</v>
      </c>
      <c r="I1415" t="s">
        <v>3023</v>
      </c>
      <c r="J1415" t="s">
        <v>3029</v>
      </c>
      <c r="M1415" t="s">
        <v>2950</v>
      </c>
    </row>
    <row r="1416" spans="1:14" x14ac:dyDescent="0.35">
      <c r="A1416">
        <v>1191817</v>
      </c>
      <c r="B1416" t="s">
        <v>2413</v>
      </c>
      <c r="C1416" t="s">
        <v>4</v>
      </c>
      <c r="D1416" t="s">
        <v>4</v>
      </c>
      <c r="E1416" s="3" t="s">
        <v>127</v>
      </c>
      <c r="F1416" t="s">
        <v>905</v>
      </c>
      <c r="G1416" s="5" t="str">
        <f t="shared" si="22"/>
        <v>View Response</v>
      </c>
      <c r="H1416" t="s">
        <v>3020</v>
      </c>
      <c r="I1416" t="s">
        <v>3023</v>
      </c>
      <c r="J1416" t="s">
        <v>3021</v>
      </c>
      <c r="N1416" t="s">
        <v>338</v>
      </c>
    </row>
    <row r="1417" spans="1:14" x14ac:dyDescent="0.35">
      <c r="A1417">
        <v>1191817</v>
      </c>
      <c r="B1417" t="s">
        <v>2413</v>
      </c>
      <c r="C1417" t="s">
        <v>4</v>
      </c>
      <c r="D1417" t="s">
        <v>4</v>
      </c>
      <c r="E1417" s="3" t="s">
        <v>127</v>
      </c>
      <c r="F1417" t="s">
        <v>905</v>
      </c>
      <c r="G1417" s="5" t="str">
        <f t="shared" si="22"/>
        <v>View Response</v>
      </c>
      <c r="H1417" t="s">
        <v>3020</v>
      </c>
      <c r="I1417" t="s">
        <v>3023</v>
      </c>
      <c r="J1417" t="s">
        <v>3021</v>
      </c>
      <c r="N1417" t="s">
        <v>232</v>
      </c>
    </row>
    <row r="1418" spans="1:14" x14ac:dyDescent="0.35">
      <c r="A1418">
        <v>1191817</v>
      </c>
      <c r="B1418" t="s">
        <v>2413</v>
      </c>
      <c r="C1418" t="s">
        <v>4</v>
      </c>
      <c r="D1418" t="s">
        <v>4</v>
      </c>
      <c r="E1418" s="3" t="s">
        <v>127</v>
      </c>
      <c r="F1418" t="s">
        <v>905</v>
      </c>
      <c r="G1418" s="5" t="str">
        <f t="shared" si="22"/>
        <v>View Response</v>
      </c>
      <c r="H1418" t="s">
        <v>3020</v>
      </c>
      <c r="I1418" t="s">
        <v>3023</v>
      </c>
      <c r="J1418" t="s">
        <v>3021</v>
      </c>
      <c r="M1418" t="s">
        <v>2951</v>
      </c>
    </row>
    <row r="1419" spans="1:14" x14ac:dyDescent="0.35">
      <c r="A1419">
        <v>1191817</v>
      </c>
      <c r="B1419" t="s">
        <v>2413</v>
      </c>
      <c r="C1419" t="s">
        <v>4</v>
      </c>
      <c r="D1419" t="s">
        <v>4</v>
      </c>
      <c r="E1419" s="3" t="s">
        <v>127</v>
      </c>
      <c r="F1419" t="s">
        <v>905</v>
      </c>
      <c r="G1419" s="5" t="str">
        <f t="shared" si="22"/>
        <v>View Response</v>
      </c>
      <c r="H1419" t="s">
        <v>3020</v>
      </c>
      <c r="I1419" t="s">
        <v>3023</v>
      </c>
      <c r="J1419" t="s">
        <v>3021</v>
      </c>
      <c r="M1419" t="s">
        <v>2952</v>
      </c>
    </row>
    <row r="1420" spans="1:14" x14ac:dyDescent="0.35">
      <c r="A1420">
        <v>1191817</v>
      </c>
      <c r="B1420" t="s">
        <v>2413</v>
      </c>
      <c r="C1420" t="s">
        <v>4</v>
      </c>
      <c r="D1420" t="s">
        <v>4</v>
      </c>
      <c r="E1420" s="3" t="s">
        <v>127</v>
      </c>
      <c r="F1420" t="s">
        <v>905</v>
      </c>
      <c r="G1420" s="5" t="str">
        <f t="shared" si="22"/>
        <v>View Response</v>
      </c>
      <c r="H1420" t="s">
        <v>3020</v>
      </c>
      <c r="I1420" t="s">
        <v>3023</v>
      </c>
      <c r="J1420" t="s">
        <v>3021</v>
      </c>
      <c r="M1420" t="s">
        <v>2953</v>
      </c>
    </row>
    <row r="1421" spans="1:14" x14ac:dyDescent="0.35">
      <c r="A1421">
        <v>1191820</v>
      </c>
      <c r="B1421" t="s">
        <v>2386</v>
      </c>
      <c r="D1421" t="s">
        <v>4</v>
      </c>
      <c r="E1421" s="3" t="s">
        <v>4</v>
      </c>
      <c r="F1421" t="s">
        <v>906</v>
      </c>
      <c r="G1421" s="5" t="str">
        <f t="shared" si="22"/>
        <v>View Response</v>
      </c>
      <c r="H1421" t="s">
        <v>3020</v>
      </c>
      <c r="I1421" t="s">
        <v>3023</v>
      </c>
      <c r="J1421" t="s">
        <v>3029</v>
      </c>
      <c r="M1421" t="s">
        <v>2923</v>
      </c>
    </row>
    <row r="1422" spans="1:14" x14ac:dyDescent="0.35">
      <c r="A1422">
        <v>1191820</v>
      </c>
      <c r="B1422" t="s">
        <v>2386</v>
      </c>
      <c r="D1422" t="s">
        <v>4</v>
      </c>
      <c r="E1422" s="3" t="s">
        <v>4</v>
      </c>
      <c r="F1422" t="s">
        <v>906</v>
      </c>
      <c r="G1422" s="5" t="str">
        <f t="shared" si="22"/>
        <v>View Response</v>
      </c>
      <c r="H1422" t="s">
        <v>3020</v>
      </c>
      <c r="I1422" t="s">
        <v>3023</v>
      </c>
      <c r="J1422" t="s">
        <v>3029</v>
      </c>
      <c r="M1422" t="s">
        <v>2924</v>
      </c>
    </row>
    <row r="1423" spans="1:14" x14ac:dyDescent="0.35">
      <c r="A1423">
        <v>1191820</v>
      </c>
      <c r="B1423" t="s">
        <v>2386</v>
      </c>
      <c r="D1423" t="s">
        <v>4</v>
      </c>
      <c r="E1423" s="3" t="s">
        <v>4</v>
      </c>
      <c r="F1423" t="s">
        <v>906</v>
      </c>
      <c r="G1423" s="5" t="str">
        <f t="shared" si="22"/>
        <v>View Response</v>
      </c>
      <c r="H1423" t="s">
        <v>3020</v>
      </c>
      <c r="I1423" t="s">
        <v>3023</v>
      </c>
      <c r="J1423" t="s">
        <v>3029</v>
      </c>
      <c r="M1423" t="s">
        <v>2950</v>
      </c>
    </row>
    <row r="1424" spans="1:14" x14ac:dyDescent="0.35">
      <c r="A1424">
        <v>1191822</v>
      </c>
      <c r="B1424" t="s">
        <v>2386</v>
      </c>
      <c r="D1424" t="s">
        <v>4</v>
      </c>
      <c r="E1424" s="3" t="s">
        <v>4</v>
      </c>
      <c r="F1424" t="s">
        <v>907</v>
      </c>
      <c r="G1424" s="5" t="str">
        <f t="shared" si="22"/>
        <v>View Response</v>
      </c>
      <c r="H1424" t="s">
        <v>3020</v>
      </c>
      <c r="I1424" t="s">
        <v>3023</v>
      </c>
      <c r="J1424" t="s">
        <v>3029</v>
      </c>
      <c r="M1424" t="s">
        <v>2923</v>
      </c>
    </row>
    <row r="1425" spans="1:13" x14ac:dyDescent="0.35">
      <c r="A1425">
        <v>1191822</v>
      </c>
      <c r="B1425" t="s">
        <v>2386</v>
      </c>
      <c r="D1425" t="s">
        <v>4</v>
      </c>
      <c r="E1425" s="3" t="s">
        <v>4</v>
      </c>
      <c r="F1425" t="s">
        <v>907</v>
      </c>
      <c r="G1425" s="5" t="str">
        <f t="shared" si="22"/>
        <v>View Response</v>
      </c>
      <c r="H1425" t="s">
        <v>3020</v>
      </c>
      <c r="I1425" t="s">
        <v>3023</v>
      </c>
      <c r="J1425" t="s">
        <v>3029</v>
      </c>
      <c r="M1425" t="s">
        <v>2924</v>
      </c>
    </row>
    <row r="1426" spans="1:13" x14ac:dyDescent="0.35">
      <c r="A1426">
        <v>1191822</v>
      </c>
      <c r="B1426" t="s">
        <v>2386</v>
      </c>
      <c r="D1426" t="s">
        <v>4</v>
      </c>
      <c r="E1426" s="3" t="s">
        <v>4</v>
      </c>
      <c r="F1426" t="s">
        <v>907</v>
      </c>
      <c r="G1426" s="5" t="str">
        <f t="shared" si="22"/>
        <v>View Response</v>
      </c>
      <c r="H1426" t="s">
        <v>3020</v>
      </c>
      <c r="I1426" t="s">
        <v>3023</v>
      </c>
      <c r="J1426" t="s">
        <v>3029</v>
      </c>
      <c r="M1426" t="s">
        <v>2950</v>
      </c>
    </row>
    <row r="1427" spans="1:13" x14ac:dyDescent="0.35">
      <c r="A1427">
        <v>1191823</v>
      </c>
      <c r="B1427" t="s">
        <v>2414</v>
      </c>
      <c r="C1427" t="s">
        <v>4</v>
      </c>
      <c r="D1427" t="s">
        <v>4</v>
      </c>
      <c r="E1427" s="3" t="s">
        <v>4</v>
      </c>
      <c r="F1427" t="s">
        <v>908</v>
      </c>
      <c r="G1427" s="5" t="str">
        <f t="shared" si="22"/>
        <v>View Response</v>
      </c>
      <c r="H1427" t="s">
        <v>3020</v>
      </c>
      <c r="I1427" t="s">
        <v>3029</v>
      </c>
      <c r="J1427" t="s">
        <v>3029</v>
      </c>
      <c r="M1427" t="s">
        <v>2917</v>
      </c>
    </row>
    <row r="1428" spans="1:13" x14ac:dyDescent="0.35">
      <c r="A1428">
        <v>1191824</v>
      </c>
      <c r="B1428" t="s">
        <v>2386</v>
      </c>
      <c r="D1428" t="s">
        <v>4</v>
      </c>
      <c r="E1428" s="3" t="s">
        <v>4</v>
      </c>
      <c r="F1428" t="s">
        <v>909</v>
      </c>
      <c r="G1428" s="5" t="str">
        <f t="shared" si="22"/>
        <v>View Response</v>
      </c>
      <c r="H1428" t="s">
        <v>3020</v>
      </c>
      <c r="I1428" t="s">
        <v>3023</v>
      </c>
      <c r="J1428" t="s">
        <v>3029</v>
      </c>
      <c r="M1428" t="s">
        <v>2923</v>
      </c>
    </row>
    <row r="1429" spans="1:13" x14ac:dyDescent="0.35">
      <c r="A1429">
        <v>1191824</v>
      </c>
      <c r="B1429" t="s">
        <v>2386</v>
      </c>
      <c r="D1429" t="s">
        <v>4</v>
      </c>
      <c r="E1429" s="3" t="s">
        <v>4</v>
      </c>
      <c r="F1429" t="s">
        <v>909</v>
      </c>
      <c r="G1429" s="5" t="str">
        <f t="shared" si="22"/>
        <v>View Response</v>
      </c>
      <c r="H1429" t="s">
        <v>3020</v>
      </c>
      <c r="I1429" t="s">
        <v>3023</v>
      </c>
      <c r="J1429" t="s">
        <v>3029</v>
      </c>
      <c r="M1429" t="s">
        <v>2924</v>
      </c>
    </row>
    <row r="1430" spans="1:13" x14ac:dyDescent="0.35">
      <c r="A1430">
        <v>1191824</v>
      </c>
      <c r="B1430" t="s">
        <v>2386</v>
      </c>
      <c r="D1430" t="s">
        <v>4</v>
      </c>
      <c r="E1430" s="3" t="s">
        <v>4</v>
      </c>
      <c r="F1430" t="s">
        <v>909</v>
      </c>
      <c r="G1430" s="5" t="str">
        <f t="shared" si="22"/>
        <v>View Response</v>
      </c>
      <c r="H1430" t="s">
        <v>3020</v>
      </c>
      <c r="I1430" t="s">
        <v>3023</v>
      </c>
      <c r="J1430" t="s">
        <v>3029</v>
      </c>
      <c r="M1430" t="s">
        <v>2950</v>
      </c>
    </row>
    <row r="1431" spans="1:13" x14ac:dyDescent="0.35">
      <c r="A1431">
        <v>1191825</v>
      </c>
      <c r="B1431" t="s">
        <v>2415</v>
      </c>
      <c r="C1431" t="s">
        <v>910</v>
      </c>
      <c r="D1431" t="s">
        <v>4</v>
      </c>
      <c r="E1431" s="3" t="s">
        <v>4</v>
      </c>
      <c r="F1431" t="s">
        <v>911</v>
      </c>
      <c r="G1431" s="5" t="str">
        <f t="shared" si="22"/>
        <v>View Response</v>
      </c>
      <c r="H1431" t="s">
        <v>3020</v>
      </c>
      <c r="I1431" t="s">
        <v>3029</v>
      </c>
      <c r="J1431" t="s">
        <v>3029</v>
      </c>
      <c r="M1431" t="s">
        <v>2999</v>
      </c>
    </row>
    <row r="1432" spans="1:13" x14ac:dyDescent="0.35">
      <c r="A1432">
        <v>1191825</v>
      </c>
      <c r="B1432" t="s">
        <v>2415</v>
      </c>
      <c r="C1432" t="s">
        <v>910</v>
      </c>
      <c r="D1432" t="s">
        <v>4</v>
      </c>
      <c r="E1432" s="3" t="s">
        <v>4</v>
      </c>
      <c r="F1432" t="s">
        <v>911</v>
      </c>
      <c r="G1432" s="5" t="str">
        <f t="shared" si="22"/>
        <v>View Response</v>
      </c>
      <c r="H1432" t="s">
        <v>3020</v>
      </c>
      <c r="I1432" t="s">
        <v>3029</v>
      </c>
      <c r="J1432" t="s">
        <v>3029</v>
      </c>
      <c r="M1432" t="s">
        <v>3000</v>
      </c>
    </row>
    <row r="1433" spans="1:13" x14ac:dyDescent="0.35">
      <c r="A1433">
        <v>1191826</v>
      </c>
      <c r="B1433" t="s">
        <v>2361</v>
      </c>
      <c r="C1433" t="s">
        <v>776</v>
      </c>
      <c r="D1433" t="s">
        <v>4</v>
      </c>
      <c r="E1433" s="3" t="s">
        <v>127</v>
      </c>
      <c r="F1433" t="s">
        <v>912</v>
      </c>
      <c r="G1433" s="5" t="str">
        <f t="shared" si="22"/>
        <v>View Response</v>
      </c>
      <c r="H1433" t="s">
        <v>3020</v>
      </c>
      <c r="I1433" t="s">
        <v>3029</v>
      </c>
      <c r="J1433" t="s">
        <v>3029</v>
      </c>
      <c r="L1433" t="s">
        <v>2958</v>
      </c>
    </row>
    <row r="1434" spans="1:13" x14ac:dyDescent="0.35">
      <c r="A1434">
        <v>1191827</v>
      </c>
      <c r="B1434" t="s">
        <v>2416</v>
      </c>
      <c r="C1434" t="s">
        <v>4</v>
      </c>
      <c r="D1434" t="s">
        <v>4</v>
      </c>
      <c r="E1434" s="3" t="s">
        <v>4</v>
      </c>
      <c r="F1434" t="s">
        <v>913</v>
      </c>
      <c r="G1434" s="5" t="str">
        <f t="shared" si="22"/>
        <v>View Response</v>
      </c>
      <c r="H1434" t="s">
        <v>3020</v>
      </c>
      <c r="I1434" t="s">
        <v>3029</v>
      </c>
      <c r="J1434" t="s">
        <v>3029</v>
      </c>
      <c r="M1434" t="s">
        <v>2917</v>
      </c>
    </row>
    <row r="1435" spans="1:13" x14ac:dyDescent="0.35">
      <c r="A1435">
        <v>1191829</v>
      </c>
      <c r="B1435" t="s">
        <v>2417</v>
      </c>
      <c r="C1435" t="s">
        <v>4</v>
      </c>
      <c r="D1435" t="s">
        <v>4</v>
      </c>
      <c r="E1435" s="3" t="s">
        <v>4</v>
      </c>
      <c r="F1435" t="s">
        <v>914</v>
      </c>
      <c r="G1435" s="5" t="str">
        <f t="shared" si="22"/>
        <v>View Response</v>
      </c>
      <c r="H1435" t="s">
        <v>3020</v>
      </c>
      <c r="I1435" t="s">
        <v>3029</v>
      </c>
      <c r="J1435" t="s">
        <v>3029</v>
      </c>
      <c r="M1435" t="s">
        <v>2917</v>
      </c>
    </row>
    <row r="1436" spans="1:13" x14ac:dyDescent="0.35">
      <c r="A1436">
        <v>1191830</v>
      </c>
      <c r="B1436" t="s">
        <v>2418</v>
      </c>
      <c r="C1436" t="s">
        <v>4</v>
      </c>
      <c r="D1436" t="s">
        <v>4</v>
      </c>
      <c r="E1436" s="3" t="s">
        <v>4</v>
      </c>
      <c r="F1436" t="s">
        <v>915</v>
      </c>
      <c r="G1436" s="5" t="str">
        <f t="shared" si="22"/>
        <v>View Response</v>
      </c>
      <c r="H1436" t="s">
        <v>3020</v>
      </c>
      <c r="I1436" t="s">
        <v>3029</v>
      </c>
      <c r="J1436" t="s">
        <v>3029</v>
      </c>
      <c r="M1436" t="s">
        <v>2917</v>
      </c>
    </row>
    <row r="1437" spans="1:13" x14ac:dyDescent="0.35">
      <c r="A1437">
        <v>1191831</v>
      </c>
      <c r="B1437" t="s">
        <v>2361</v>
      </c>
      <c r="C1437" t="s">
        <v>776</v>
      </c>
      <c r="D1437" t="s">
        <v>4</v>
      </c>
      <c r="E1437" s="3" t="s">
        <v>127</v>
      </c>
      <c r="F1437" t="s">
        <v>916</v>
      </c>
      <c r="G1437" s="5" t="str">
        <f t="shared" si="22"/>
        <v>View Response</v>
      </c>
      <c r="H1437" t="s">
        <v>3020</v>
      </c>
      <c r="I1437" t="s">
        <v>3029</v>
      </c>
      <c r="J1437" t="s">
        <v>3029</v>
      </c>
      <c r="L1437" t="s">
        <v>2958</v>
      </c>
    </row>
    <row r="1438" spans="1:13" x14ac:dyDescent="0.35">
      <c r="A1438">
        <v>1191831</v>
      </c>
      <c r="B1438" t="s">
        <v>2361</v>
      </c>
      <c r="C1438" t="s">
        <v>776</v>
      </c>
      <c r="D1438" t="s">
        <v>4</v>
      </c>
      <c r="E1438" s="3" t="s">
        <v>127</v>
      </c>
      <c r="F1438" t="s">
        <v>916</v>
      </c>
      <c r="G1438" s="5" t="str">
        <f t="shared" si="22"/>
        <v>View Response</v>
      </c>
      <c r="H1438" t="s">
        <v>3020</v>
      </c>
      <c r="I1438" t="s">
        <v>3029</v>
      </c>
      <c r="J1438" t="s">
        <v>3029</v>
      </c>
      <c r="L1438" t="s">
        <v>2995</v>
      </c>
    </row>
    <row r="1439" spans="1:13" x14ac:dyDescent="0.35">
      <c r="A1439">
        <v>1191832</v>
      </c>
      <c r="B1439" t="s">
        <v>2419</v>
      </c>
      <c r="C1439" t="s">
        <v>4</v>
      </c>
      <c r="D1439" t="s">
        <v>4</v>
      </c>
      <c r="E1439" s="3" t="s">
        <v>4</v>
      </c>
      <c r="F1439" t="s">
        <v>917</v>
      </c>
      <c r="G1439" s="5" t="str">
        <f t="shared" si="22"/>
        <v>View Response</v>
      </c>
      <c r="H1439" t="s">
        <v>3020</v>
      </c>
      <c r="I1439" t="s">
        <v>3029</v>
      </c>
      <c r="J1439" t="s">
        <v>3029</v>
      </c>
      <c r="L1439" t="s">
        <v>2954</v>
      </c>
    </row>
    <row r="1440" spans="1:13" x14ac:dyDescent="0.35">
      <c r="A1440">
        <v>1191832</v>
      </c>
      <c r="B1440" t="s">
        <v>2419</v>
      </c>
      <c r="C1440" t="s">
        <v>4</v>
      </c>
      <c r="D1440" t="s">
        <v>4</v>
      </c>
      <c r="E1440" s="3" t="s">
        <v>4</v>
      </c>
      <c r="F1440" t="s">
        <v>917</v>
      </c>
      <c r="G1440" s="5" t="str">
        <f t="shared" si="22"/>
        <v>View Response</v>
      </c>
      <c r="H1440" t="s">
        <v>3020</v>
      </c>
      <c r="I1440" t="s">
        <v>3029</v>
      </c>
      <c r="J1440" t="s">
        <v>3029</v>
      </c>
      <c r="M1440" t="s">
        <v>2917</v>
      </c>
    </row>
    <row r="1441" spans="1:14" x14ac:dyDescent="0.35">
      <c r="A1441">
        <v>1191833</v>
      </c>
      <c r="B1441" t="s">
        <v>2399</v>
      </c>
      <c r="C1441" t="s">
        <v>861</v>
      </c>
      <c r="D1441" t="s">
        <v>862</v>
      </c>
      <c r="E1441" s="3" t="s">
        <v>127</v>
      </c>
      <c r="F1441" t="s">
        <v>918</v>
      </c>
      <c r="G1441" s="5" t="str">
        <f t="shared" si="22"/>
        <v>View Response</v>
      </c>
      <c r="H1441" t="s">
        <v>3020</v>
      </c>
      <c r="I1441" t="s">
        <v>3024</v>
      </c>
      <c r="J1441" t="s">
        <v>3029</v>
      </c>
      <c r="N1441" t="s">
        <v>338</v>
      </c>
    </row>
    <row r="1442" spans="1:14" x14ac:dyDescent="0.35">
      <c r="A1442">
        <v>1191833</v>
      </c>
      <c r="B1442" t="s">
        <v>2399</v>
      </c>
      <c r="C1442" t="s">
        <v>861</v>
      </c>
      <c r="D1442" t="s">
        <v>862</v>
      </c>
      <c r="E1442" s="3" t="s">
        <v>127</v>
      </c>
      <c r="F1442" t="s">
        <v>918</v>
      </c>
      <c r="G1442" s="5" t="str">
        <f t="shared" si="22"/>
        <v>View Response</v>
      </c>
      <c r="H1442" t="s">
        <v>3020</v>
      </c>
      <c r="I1442" t="s">
        <v>3024</v>
      </c>
      <c r="J1442" t="s">
        <v>3029</v>
      </c>
      <c r="L1442" t="s">
        <v>2925</v>
      </c>
    </row>
    <row r="1443" spans="1:14" x14ac:dyDescent="0.35">
      <c r="A1443">
        <v>1191833</v>
      </c>
      <c r="B1443" t="s">
        <v>2399</v>
      </c>
      <c r="C1443" t="s">
        <v>861</v>
      </c>
      <c r="D1443" t="s">
        <v>862</v>
      </c>
      <c r="E1443" s="3" t="s">
        <v>127</v>
      </c>
      <c r="F1443" t="s">
        <v>918</v>
      </c>
      <c r="G1443" s="5" t="str">
        <f t="shared" si="22"/>
        <v>View Response</v>
      </c>
      <c r="H1443" t="s">
        <v>3020</v>
      </c>
      <c r="I1443" t="s">
        <v>3024</v>
      </c>
      <c r="J1443" t="s">
        <v>3029</v>
      </c>
      <c r="M1443" t="s">
        <v>2956</v>
      </c>
    </row>
    <row r="1444" spans="1:14" x14ac:dyDescent="0.35">
      <c r="A1444">
        <v>1191834</v>
      </c>
      <c r="B1444" t="s">
        <v>2420</v>
      </c>
      <c r="C1444" t="s">
        <v>4</v>
      </c>
      <c r="D1444" t="s">
        <v>4</v>
      </c>
      <c r="E1444" s="3" t="s">
        <v>4</v>
      </c>
      <c r="F1444" t="s">
        <v>919</v>
      </c>
      <c r="G1444" s="5" t="str">
        <f t="shared" si="22"/>
        <v>View Response</v>
      </c>
      <c r="H1444" t="s">
        <v>3020</v>
      </c>
      <c r="I1444" t="s">
        <v>3029</v>
      </c>
      <c r="J1444" t="s">
        <v>3029</v>
      </c>
      <c r="M1444" t="s">
        <v>2917</v>
      </c>
    </row>
    <row r="1445" spans="1:14" x14ac:dyDescent="0.35">
      <c r="A1445">
        <v>1191835</v>
      </c>
      <c r="B1445" t="s">
        <v>2421</v>
      </c>
      <c r="C1445" t="s">
        <v>4</v>
      </c>
      <c r="D1445" t="s">
        <v>4</v>
      </c>
      <c r="E1445" s="3" t="s">
        <v>4</v>
      </c>
      <c r="F1445" t="s">
        <v>920</v>
      </c>
      <c r="G1445" s="5" t="str">
        <f t="shared" si="22"/>
        <v>View Response</v>
      </c>
      <c r="H1445" t="s">
        <v>3020</v>
      </c>
      <c r="I1445" t="s">
        <v>3023</v>
      </c>
      <c r="J1445" t="s">
        <v>3029</v>
      </c>
      <c r="L1445" t="s">
        <v>2930</v>
      </c>
    </row>
    <row r="1446" spans="1:14" x14ac:dyDescent="0.35">
      <c r="A1446">
        <v>1191835</v>
      </c>
      <c r="B1446" t="s">
        <v>2421</v>
      </c>
      <c r="C1446" t="s">
        <v>4</v>
      </c>
      <c r="D1446" t="s">
        <v>4</v>
      </c>
      <c r="E1446" s="3" t="s">
        <v>4</v>
      </c>
      <c r="F1446" t="s">
        <v>920</v>
      </c>
      <c r="G1446" s="5" t="str">
        <f t="shared" si="22"/>
        <v>View Response</v>
      </c>
      <c r="H1446" t="s">
        <v>3020</v>
      </c>
      <c r="I1446" t="s">
        <v>3023</v>
      </c>
      <c r="J1446" t="s">
        <v>3029</v>
      </c>
      <c r="L1446" t="s">
        <v>2943</v>
      </c>
    </row>
    <row r="1447" spans="1:14" x14ac:dyDescent="0.35">
      <c r="A1447">
        <v>1191835</v>
      </c>
      <c r="B1447" t="s">
        <v>2421</v>
      </c>
      <c r="C1447" t="s">
        <v>4</v>
      </c>
      <c r="D1447" t="s">
        <v>4</v>
      </c>
      <c r="E1447" s="3" t="s">
        <v>4</v>
      </c>
      <c r="F1447" t="s">
        <v>920</v>
      </c>
      <c r="G1447" s="5" t="str">
        <f t="shared" si="22"/>
        <v>View Response</v>
      </c>
      <c r="H1447" t="s">
        <v>3020</v>
      </c>
      <c r="I1447" t="s">
        <v>3023</v>
      </c>
      <c r="J1447" t="s">
        <v>3029</v>
      </c>
      <c r="L1447" t="s">
        <v>2942</v>
      </c>
    </row>
    <row r="1448" spans="1:14" x14ac:dyDescent="0.35">
      <c r="A1448">
        <v>1191835</v>
      </c>
      <c r="B1448" t="s">
        <v>2421</v>
      </c>
      <c r="C1448" t="s">
        <v>4</v>
      </c>
      <c r="D1448" t="s">
        <v>4</v>
      </c>
      <c r="E1448" s="3" t="s">
        <v>4</v>
      </c>
      <c r="F1448" t="s">
        <v>920</v>
      </c>
      <c r="G1448" s="5" t="str">
        <f t="shared" si="22"/>
        <v>View Response</v>
      </c>
      <c r="H1448" t="s">
        <v>3020</v>
      </c>
      <c r="I1448" t="s">
        <v>3023</v>
      </c>
      <c r="J1448" t="s">
        <v>3029</v>
      </c>
      <c r="L1448" t="s">
        <v>2937</v>
      </c>
    </row>
    <row r="1449" spans="1:14" x14ac:dyDescent="0.35">
      <c r="A1449">
        <v>1191835</v>
      </c>
      <c r="B1449" t="s">
        <v>2421</v>
      </c>
      <c r="C1449" t="s">
        <v>4</v>
      </c>
      <c r="D1449" t="s">
        <v>4</v>
      </c>
      <c r="E1449" s="3" t="s">
        <v>4</v>
      </c>
      <c r="F1449" t="s">
        <v>920</v>
      </c>
      <c r="G1449" s="5" t="str">
        <f t="shared" si="22"/>
        <v>View Response</v>
      </c>
      <c r="H1449" t="s">
        <v>3020</v>
      </c>
      <c r="I1449" t="s">
        <v>3023</v>
      </c>
      <c r="J1449" t="s">
        <v>3029</v>
      </c>
      <c r="M1449" t="s">
        <v>2916</v>
      </c>
    </row>
    <row r="1450" spans="1:14" x14ac:dyDescent="0.35">
      <c r="A1450">
        <v>1191836</v>
      </c>
      <c r="B1450" t="s">
        <v>2422</v>
      </c>
      <c r="C1450" t="s">
        <v>200</v>
      </c>
      <c r="D1450" t="s">
        <v>4</v>
      </c>
      <c r="E1450" s="3" t="s">
        <v>4</v>
      </c>
      <c r="F1450" t="s">
        <v>921</v>
      </c>
      <c r="G1450" s="5" t="str">
        <f t="shared" si="22"/>
        <v>View Response</v>
      </c>
      <c r="H1450" t="s">
        <v>3020</v>
      </c>
      <c r="I1450" t="s">
        <v>3023</v>
      </c>
      <c r="J1450" t="s">
        <v>3029</v>
      </c>
      <c r="M1450" t="s">
        <v>2917</v>
      </c>
    </row>
    <row r="1451" spans="1:14" x14ac:dyDescent="0.35">
      <c r="A1451">
        <v>1191837</v>
      </c>
      <c r="B1451" t="s">
        <v>2423</v>
      </c>
      <c r="C1451" t="s">
        <v>4</v>
      </c>
      <c r="D1451" t="s">
        <v>4</v>
      </c>
      <c r="E1451" s="3" t="s">
        <v>4</v>
      </c>
      <c r="F1451" t="s">
        <v>922</v>
      </c>
      <c r="G1451" s="5" t="str">
        <f t="shared" si="22"/>
        <v>View Response</v>
      </c>
      <c r="H1451" t="s">
        <v>3020</v>
      </c>
      <c r="I1451" t="s">
        <v>3029</v>
      </c>
      <c r="J1451" t="s">
        <v>3029</v>
      </c>
      <c r="M1451" t="s">
        <v>2917</v>
      </c>
    </row>
    <row r="1452" spans="1:14" x14ac:dyDescent="0.35">
      <c r="A1452">
        <v>1191838</v>
      </c>
      <c r="B1452" t="s">
        <v>2424</v>
      </c>
      <c r="C1452" t="s">
        <v>4</v>
      </c>
      <c r="D1452" t="s">
        <v>4</v>
      </c>
      <c r="E1452" s="3" t="s">
        <v>4</v>
      </c>
      <c r="F1452" t="s">
        <v>923</v>
      </c>
      <c r="G1452" s="5" t="str">
        <f t="shared" si="22"/>
        <v>View Response</v>
      </c>
      <c r="H1452" t="s">
        <v>3020</v>
      </c>
      <c r="I1452" t="s">
        <v>3023</v>
      </c>
      <c r="J1452" t="s">
        <v>3021</v>
      </c>
      <c r="N1452" t="s">
        <v>232</v>
      </c>
    </row>
    <row r="1453" spans="1:14" x14ac:dyDescent="0.35">
      <c r="A1453">
        <v>1191838</v>
      </c>
      <c r="B1453" t="s">
        <v>2424</v>
      </c>
      <c r="C1453" t="s">
        <v>4</v>
      </c>
      <c r="D1453" t="s">
        <v>4</v>
      </c>
      <c r="E1453" s="3" t="s">
        <v>4</v>
      </c>
      <c r="F1453" t="s">
        <v>923</v>
      </c>
      <c r="G1453" s="5" t="str">
        <f t="shared" si="22"/>
        <v>View Response</v>
      </c>
      <c r="H1453" t="s">
        <v>3020</v>
      </c>
      <c r="I1453" t="s">
        <v>3023</v>
      </c>
      <c r="J1453" t="s">
        <v>3021</v>
      </c>
      <c r="M1453" t="s">
        <v>2922</v>
      </c>
    </row>
    <row r="1454" spans="1:14" x14ac:dyDescent="0.35">
      <c r="A1454">
        <v>1191839</v>
      </c>
      <c r="B1454" t="s">
        <v>2425</v>
      </c>
      <c r="C1454" t="s">
        <v>4</v>
      </c>
      <c r="D1454" t="s">
        <v>4</v>
      </c>
      <c r="E1454" s="3" t="s">
        <v>4</v>
      </c>
      <c r="F1454" t="s">
        <v>924</v>
      </c>
      <c r="G1454" s="5" t="str">
        <f t="shared" si="22"/>
        <v>View Response</v>
      </c>
      <c r="H1454" t="s">
        <v>3020</v>
      </c>
      <c r="I1454" t="s">
        <v>3029</v>
      </c>
      <c r="J1454" t="s">
        <v>3029</v>
      </c>
      <c r="M1454" t="s">
        <v>2917</v>
      </c>
    </row>
    <row r="1455" spans="1:14" x14ac:dyDescent="0.35">
      <c r="A1455">
        <v>1191842</v>
      </c>
      <c r="B1455" t="s">
        <v>2426</v>
      </c>
      <c r="C1455" t="s">
        <v>4</v>
      </c>
      <c r="D1455" t="s">
        <v>4</v>
      </c>
      <c r="E1455" s="3" t="s">
        <v>4</v>
      </c>
      <c r="F1455" t="s">
        <v>925</v>
      </c>
      <c r="G1455" s="5" t="str">
        <f t="shared" si="22"/>
        <v>View Response</v>
      </c>
      <c r="H1455" t="s">
        <v>3020</v>
      </c>
      <c r="I1455" t="s">
        <v>3029</v>
      </c>
      <c r="J1455" t="s">
        <v>3029</v>
      </c>
      <c r="M1455" t="s">
        <v>2917</v>
      </c>
    </row>
    <row r="1456" spans="1:14" x14ac:dyDescent="0.35">
      <c r="A1456">
        <v>1191843</v>
      </c>
      <c r="B1456" t="s">
        <v>2427</v>
      </c>
      <c r="C1456" t="s">
        <v>926</v>
      </c>
      <c r="D1456" t="s">
        <v>4</v>
      </c>
      <c r="E1456" s="3" t="s">
        <v>4</v>
      </c>
      <c r="F1456" t="s">
        <v>927</v>
      </c>
      <c r="G1456" s="5" t="str">
        <f t="shared" si="22"/>
        <v>View Response</v>
      </c>
      <c r="H1456" t="s">
        <v>3020</v>
      </c>
      <c r="I1456" t="s">
        <v>3024</v>
      </c>
      <c r="J1456" t="s">
        <v>3022</v>
      </c>
      <c r="L1456" t="s">
        <v>2938</v>
      </c>
    </row>
    <row r="1457" spans="1:14" x14ac:dyDescent="0.35">
      <c r="A1457">
        <v>1191844</v>
      </c>
      <c r="B1457" t="s">
        <v>2428</v>
      </c>
      <c r="C1457" t="s">
        <v>4</v>
      </c>
      <c r="D1457" t="s">
        <v>4</v>
      </c>
      <c r="E1457" s="3" t="s">
        <v>127</v>
      </c>
      <c r="F1457" t="s">
        <v>928</v>
      </c>
      <c r="G1457" s="5" t="str">
        <f t="shared" si="22"/>
        <v>View Response</v>
      </c>
      <c r="H1457" t="s">
        <v>3020</v>
      </c>
      <c r="I1457" t="s">
        <v>3023</v>
      </c>
      <c r="J1457" t="s">
        <v>3029</v>
      </c>
      <c r="N1457" t="s">
        <v>232</v>
      </c>
    </row>
    <row r="1458" spans="1:14" x14ac:dyDescent="0.35">
      <c r="A1458">
        <v>1191844</v>
      </c>
      <c r="B1458" t="s">
        <v>2428</v>
      </c>
      <c r="C1458" t="s">
        <v>4</v>
      </c>
      <c r="D1458" t="s">
        <v>4</v>
      </c>
      <c r="E1458" s="3" t="s">
        <v>127</v>
      </c>
      <c r="F1458" t="s">
        <v>928</v>
      </c>
      <c r="G1458" s="5" t="str">
        <f t="shared" si="22"/>
        <v>View Response</v>
      </c>
      <c r="H1458" t="s">
        <v>3020</v>
      </c>
      <c r="I1458" t="s">
        <v>3023</v>
      </c>
      <c r="J1458" t="s">
        <v>3029</v>
      </c>
      <c r="M1458" t="s">
        <v>2931</v>
      </c>
    </row>
    <row r="1459" spans="1:14" x14ac:dyDescent="0.35">
      <c r="A1459">
        <v>1191844</v>
      </c>
      <c r="B1459" t="s">
        <v>2428</v>
      </c>
      <c r="C1459" t="s">
        <v>4</v>
      </c>
      <c r="D1459" t="s">
        <v>4</v>
      </c>
      <c r="E1459" s="3" t="s">
        <v>127</v>
      </c>
      <c r="F1459" t="s">
        <v>928</v>
      </c>
      <c r="G1459" s="5" t="str">
        <f t="shared" si="22"/>
        <v>View Response</v>
      </c>
      <c r="H1459" t="s">
        <v>3020</v>
      </c>
      <c r="I1459" t="s">
        <v>3023</v>
      </c>
      <c r="J1459" t="s">
        <v>3029</v>
      </c>
      <c r="M1459" t="s">
        <v>2932</v>
      </c>
    </row>
    <row r="1460" spans="1:14" x14ac:dyDescent="0.35">
      <c r="A1460">
        <v>1191845</v>
      </c>
      <c r="B1460" t="s">
        <v>2429</v>
      </c>
      <c r="C1460" t="s">
        <v>929</v>
      </c>
      <c r="D1460" t="s">
        <v>4</v>
      </c>
      <c r="E1460" s="3" t="s">
        <v>4</v>
      </c>
      <c r="F1460" t="s">
        <v>930</v>
      </c>
      <c r="G1460" s="5" t="str">
        <f t="shared" si="22"/>
        <v>View Response</v>
      </c>
      <c r="H1460" t="s">
        <v>3019</v>
      </c>
      <c r="I1460" t="s">
        <v>3024</v>
      </c>
      <c r="J1460" t="s">
        <v>3022</v>
      </c>
      <c r="L1460" t="s">
        <v>2960</v>
      </c>
    </row>
    <row r="1461" spans="1:14" x14ac:dyDescent="0.35">
      <c r="A1461">
        <v>1191845</v>
      </c>
      <c r="B1461" t="s">
        <v>2429</v>
      </c>
      <c r="C1461" t="s">
        <v>929</v>
      </c>
      <c r="D1461" t="s">
        <v>4</v>
      </c>
      <c r="E1461" s="3" t="s">
        <v>4</v>
      </c>
      <c r="F1461" t="s">
        <v>930</v>
      </c>
      <c r="G1461" s="5" t="str">
        <f t="shared" si="22"/>
        <v>View Response</v>
      </c>
      <c r="H1461" t="s">
        <v>3019</v>
      </c>
      <c r="I1461" t="s">
        <v>3024</v>
      </c>
      <c r="J1461" t="s">
        <v>3022</v>
      </c>
      <c r="L1461" t="s">
        <v>2949</v>
      </c>
    </row>
    <row r="1462" spans="1:14" x14ac:dyDescent="0.35">
      <c r="A1462">
        <v>1191845</v>
      </c>
      <c r="B1462" t="s">
        <v>2429</v>
      </c>
      <c r="C1462" t="s">
        <v>929</v>
      </c>
      <c r="D1462" t="s">
        <v>4</v>
      </c>
      <c r="E1462" s="3" t="s">
        <v>4</v>
      </c>
      <c r="F1462" t="s">
        <v>930</v>
      </c>
      <c r="G1462" s="5" t="str">
        <f t="shared" si="22"/>
        <v>View Response</v>
      </c>
      <c r="H1462" t="s">
        <v>3019</v>
      </c>
      <c r="I1462" t="s">
        <v>3024</v>
      </c>
      <c r="J1462" t="s">
        <v>3022</v>
      </c>
      <c r="L1462" t="s">
        <v>2954</v>
      </c>
    </row>
    <row r="1463" spans="1:14" x14ac:dyDescent="0.35">
      <c r="A1463">
        <v>1191845</v>
      </c>
      <c r="B1463" t="s">
        <v>2429</v>
      </c>
      <c r="C1463" t="s">
        <v>929</v>
      </c>
      <c r="D1463" t="s">
        <v>4</v>
      </c>
      <c r="E1463" s="3" t="s">
        <v>4</v>
      </c>
      <c r="F1463" t="s">
        <v>930</v>
      </c>
      <c r="G1463" s="5" t="str">
        <f t="shared" si="22"/>
        <v>View Response</v>
      </c>
      <c r="H1463" t="s">
        <v>3019</v>
      </c>
      <c r="I1463" t="s">
        <v>3024</v>
      </c>
      <c r="J1463" t="s">
        <v>3022</v>
      </c>
      <c r="L1463" t="s">
        <v>2961</v>
      </c>
    </row>
    <row r="1464" spans="1:14" x14ac:dyDescent="0.35">
      <c r="A1464">
        <v>1191845</v>
      </c>
      <c r="B1464" t="s">
        <v>2429</v>
      </c>
      <c r="C1464" t="s">
        <v>929</v>
      </c>
      <c r="D1464" t="s">
        <v>4</v>
      </c>
      <c r="E1464" s="3" t="s">
        <v>4</v>
      </c>
      <c r="F1464" t="s">
        <v>930</v>
      </c>
      <c r="G1464" s="5" t="str">
        <f t="shared" si="22"/>
        <v>View Response</v>
      </c>
      <c r="H1464" t="s">
        <v>3019</v>
      </c>
      <c r="I1464" t="s">
        <v>3024</v>
      </c>
      <c r="J1464" t="s">
        <v>3022</v>
      </c>
      <c r="L1464" t="s">
        <v>2938</v>
      </c>
    </row>
    <row r="1465" spans="1:14" x14ac:dyDescent="0.35">
      <c r="A1465">
        <v>1191845</v>
      </c>
      <c r="B1465" t="s">
        <v>2429</v>
      </c>
      <c r="C1465" t="s">
        <v>929</v>
      </c>
      <c r="D1465" t="s">
        <v>4</v>
      </c>
      <c r="E1465" s="3" t="s">
        <v>4</v>
      </c>
      <c r="F1465" t="s">
        <v>930</v>
      </c>
      <c r="G1465" s="5" t="str">
        <f t="shared" si="22"/>
        <v>View Response</v>
      </c>
      <c r="H1465" t="s">
        <v>3019</v>
      </c>
      <c r="I1465" t="s">
        <v>3024</v>
      </c>
      <c r="J1465" t="s">
        <v>3022</v>
      </c>
      <c r="L1465" t="s">
        <v>2973</v>
      </c>
    </row>
    <row r="1466" spans="1:14" x14ac:dyDescent="0.35">
      <c r="A1466">
        <v>1191845</v>
      </c>
      <c r="B1466" t="s">
        <v>2429</v>
      </c>
      <c r="C1466" t="s">
        <v>929</v>
      </c>
      <c r="D1466" t="s">
        <v>4</v>
      </c>
      <c r="E1466" s="3" t="s">
        <v>4</v>
      </c>
      <c r="F1466" t="s">
        <v>930</v>
      </c>
      <c r="G1466" s="5" t="str">
        <f t="shared" si="22"/>
        <v>View Response</v>
      </c>
      <c r="H1466" t="s">
        <v>3019</v>
      </c>
      <c r="I1466" t="s">
        <v>3024</v>
      </c>
      <c r="J1466" t="s">
        <v>3022</v>
      </c>
      <c r="L1466" t="s">
        <v>2937</v>
      </c>
    </row>
    <row r="1467" spans="1:14" x14ac:dyDescent="0.35">
      <c r="A1467">
        <v>1191845</v>
      </c>
      <c r="B1467" t="s">
        <v>2429</v>
      </c>
      <c r="C1467" t="s">
        <v>929</v>
      </c>
      <c r="D1467" t="s">
        <v>4</v>
      </c>
      <c r="E1467" s="3" t="s">
        <v>4</v>
      </c>
      <c r="F1467" t="s">
        <v>930</v>
      </c>
      <c r="G1467" s="5" t="str">
        <f t="shared" si="22"/>
        <v>View Response</v>
      </c>
      <c r="H1467" t="s">
        <v>3019</v>
      </c>
      <c r="I1467" t="s">
        <v>3024</v>
      </c>
      <c r="J1467" t="s">
        <v>3022</v>
      </c>
      <c r="M1467" t="s">
        <v>2962</v>
      </c>
    </row>
    <row r="1468" spans="1:14" x14ac:dyDescent="0.35">
      <c r="A1468">
        <v>1191845</v>
      </c>
      <c r="B1468" t="s">
        <v>2429</v>
      </c>
      <c r="C1468" t="s">
        <v>929</v>
      </c>
      <c r="D1468" t="s">
        <v>4</v>
      </c>
      <c r="E1468" s="3" t="s">
        <v>4</v>
      </c>
      <c r="F1468" t="s">
        <v>930</v>
      </c>
      <c r="G1468" s="5" t="str">
        <f t="shared" si="22"/>
        <v>View Response</v>
      </c>
      <c r="H1468" t="s">
        <v>3019</v>
      </c>
      <c r="I1468" t="s">
        <v>3024</v>
      </c>
      <c r="J1468" t="s">
        <v>3022</v>
      </c>
      <c r="L1468" t="s">
        <v>2944</v>
      </c>
    </row>
    <row r="1469" spans="1:14" x14ac:dyDescent="0.35">
      <c r="A1469">
        <v>1191845</v>
      </c>
      <c r="B1469" t="s">
        <v>2429</v>
      </c>
      <c r="C1469" t="s">
        <v>929</v>
      </c>
      <c r="D1469" t="s">
        <v>4</v>
      </c>
      <c r="E1469" s="3" t="s">
        <v>4</v>
      </c>
      <c r="F1469" t="s">
        <v>930</v>
      </c>
      <c r="G1469" s="5" t="str">
        <f t="shared" si="22"/>
        <v>View Response</v>
      </c>
      <c r="H1469" t="s">
        <v>3019</v>
      </c>
      <c r="I1469" t="s">
        <v>3024</v>
      </c>
      <c r="J1469" t="s">
        <v>3022</v>
      </c>
      <c r="M1469" t="s">
        <v>2917</v>
      </c>
    </row>
    <row r="1470" spans="1:14" x14ac:dyDescent="0.35">
      <c r="A1470">
        <v>1191845</v>
      </c>
      <c r="B1470" t="s">
        <v>2429</v>
      </c>
      <c r="C1470" t="s">
        <v>929</v>
      </c>
      <c r="D1470" t="s">
        <v>4</v>
      </c>
      <c r="E1470" s="3" t="s">
        <v>4</v>
      </c>
      <c r="F1470" t="s">
        <v>930</v>
      </c>
      <c r="G1470" s="5" t="str">
        <f t="shared" si="22"/>
        <v>View Response</v>
      </c>
      <c r="H1470" t="s">
        <v>3019</v>
      </c>
      <c r="I1470" t="s">
        <v>3024</v>
      </c>
      <c r="J1470" t="s">
        <v>3022</v>
      </c>
      <c r="M1470" t="s">
        <v>2963</v>
      </c>
    </row>
    <row r="1471" spans="1:14" x14ac:dyDescent="0.35">
      <c r="A1471">
        <v>1191849</v>
      </c>
      <c r="B1471" t="s">
        <v>2430</v>
      </c>
      <c r="C1471" t="s">
        <v>4</v>
      </c>
      <c r="D1471" t="s">
        <v>4</v>
      </c>
      <c r="E1471" s="3" t="s">
        <v>4</v>
      </c>
      <c r="F1471" t="s">
        <v>931</v>
      </c>
      <c r="G1471" s="5" t="str">
        <f t="shared" si="22"/>
        <v>View Response</v>
      </c>
      <c r="H1471" t="s">
        <v>3020</v>
      </c>
      <c r="I1471" t="s">
        <v>3023</v>
      </c>
      <c r="J1471" t="s">
        <v>3029</v>
      </c>
      <c r="M1471" t="s">
        <v>2917</v>
      </c>
    </row>
    <row r="1472" spans="1:14" x14ac:dyDescent="0.35">
      <c r="A1472">
        <v>1191854</v>
      </c>
      <c r="B1472" t="s">
        <v>2431</v>
      </c>
      <c r="C1472" t="s">
        <v>4</v>
      </c>
      <c r="D1472" t="s">
        <v>4</v>
      </c>
      <c r="E1472" s="3" t="s">
        <v>4</v>
      </c>
      <c r="F1472" t="s">
        <v>932</v>
      </c>
      <c r="G1472" s="5" t="str">
        <f t="shared" si="22"/>
        <v>View Response</v>
      </c>
      <c r="H1472" t="s">
        <v>3020</v>
      </c>
      <c r="I1472" t="s">
        <v>3029</v>
      </c>
      <c r="J1472" t="s">
        <v>3029</v>
      </c>
      <c r="L1472" t="s">
        <v>2938</v>
      </c>
    </row>
    <row r="1473" spans="1:14" x14ac:dyDescent="0.35">
      <c r="A1473">
        <v>1191860</v>
      </c>
      <c r="B1473" t="s">
        <v>2432</v>
      </c>
      <c r="C1473" t="s">
        <v>4</v>
      </c>
      <c r="D1473" t="s">
        <v>4</v>
      </c>
      <c r="E1473" s="3" t="s">
        <v>4</v>
      </c>
      <c r="F1473" t="s">
        <v>933</v>
      </c>
      <c r="G1473" s="5" t="str">
        <f t="shared" si="22"/>
        <v>View Response</v>
      </c>
      <c r="H1473" t="s">
        <v>3020</v>
      </c>
      <c r="I1473" t="s">
        <v>3023</v>
      </c>
      <c r="J1473" t="s">
        <v>3029</v>
      </c>
      <c r="N1473" t="s">
        <v>232</v>
      </c>
    </row>
    <row r="1474" spans="1:14" x14ac:dyDescent="0.35">
      <c r="A1474">
        <v>1191860</v>
      </c>
      <c r="B1474" t="s">
        <v>2432</v>
      </c>
      <c r="C1474" t="s">
        <v>4</v>
      </c>
      <c r="D1474" t="s">
        <v>4</v>
      </c>
      <c r="E1474" s="3" t="s">
        <v>4</v>
      </c>
      <c r="F1474" t="s">
        <v>933</v>
      </c>
      <c r="G1474" s="5" t="str">
        <f t="shared" si="22"/>
        <v>View Response</v>
      </c>
      <c r="H1474" t="s">
        <v>3020</v>
      </c>
      <c r="I1474" t="s">
        <v>3023</v>
      </c>
      <c r="J1474" t="s">
        <v>3029</v>
      </c>
      <c r="M1474" t="s">
        <v>2923</v>
      </c>
    </row>
    <row r="1475" spans="1:14" x14ac:dyDescent="0.35">
      <c r="A1475">
        <v>1191860</v>
      </c>
      <c r="B1475" t="s">
        <v>2432</v>
      </c>
      <c r="C1475" t="s">
        <v>4</v>
      </c>
      <c r="D1475" t="s">
        <v>4</v>
      </c>
      <c r="E1475" s="3" t="s">
        <v>4</v>
      </c>
      <c r="F1475" t="s">
        <v>933</v>
      </c>
      <c r="G1475" s="5" t="str">
        <f t="shared" ref="G1475:G1538" si="23">HYPERLINK(F1475,"View Response")</f>
        <v>View Response</v>
      </c>
      <c r="H1475" t="s">
        <v>3020</v>
      </c>
      <c r="I1475" t="s">
        <v>3023</v>
      </c>
      <c r="J1475" t="s">
        <v>3029</v>
      </c>
      <c r="M1475" t="s">
        <v>2924</v>
      </c>
    </row>
    <row r="1476" spans="1:14" x14ac:dyDescent="0.35">
      <c r="A1476">
        <v>1191864</v>
      </c>
      <c r="B1476" t="s">
        <v>2433</v>
      </c>
      <c r="C1476" t="s">
        <v>4</v>
      </c>
      <c r="D1476" t="s">
        <v>4</v>
      </c>
      <c r="E1476" s="3" t="s">
        <v>4</v>
      </c>
      <c r="F1476" t="s">
        <v>934</v>
      </c>
      <c r="G1476" s="5" t="str">
        <f t="shared" si="23"/>
        <v>View Response</v>
      </c>
      <c r="H1476" t="s">
        <v>3020</v>
      </c>
      <c r="I1476" t="s">
        <v>3029</v>
      </c>
      <c r="J1476" t="s">
        <v>3029</v>
      </c>
      <c r="M1476" t="s">
        <v>2923</v>
      </c>
    </row>
    <row r="1477" spans="1:14" x14ac:dyDescent="0.35">
      <c r="A1477">
        <v>1191864</v>
      </c>
      <c r="B1477" t="s">
        <v>2433</v>
      </c>
      <c r="C1477" t="s">
        <v>4</v>
      </c>
      <c r="D1477" t="s">
        <v>4</v>
      </c>
      <c r="E1477" s="3" t="s">
        <v>4</v>
      </c>
      <c r="F1477" t="s">
        <v>934</v>
      </c>
      <c r="G1477" s="5" t="str">
        <f t="shared" si="23"/>
        <v>View Response</v>
      </c>
      <c r="H1477" t="s">
        <v>3020</v>
      </c>
      <c r="I1477" t="s">
        <v>3029</v>
      </c>
      <c r="J1477" t="s">
        <v>3029</v>
      </c>
      <c r="M1477" t="s">
        <v>2924</v>
      </c>
    </row>
    <row r="1478" spans="1:14" x14ac:dyDescent="0.35">
      <c r="A1478">
        <v>1191864</v>
      </c>
      <c r="B1478" t="s">
        <v>2433</v>
      </c>
      <c r="C1478" t="s">
        <v>4</v>
      </c>
      <c r="D1478" t="s">
        <v>4</v>
      </c>
      <c r="E1478" s="3" t="s">
        <v>4</v>
      </c>
      <c r="F1478" t="s">
        <v>934</v>
      </c>
      <c r="G1478" s="5" t="str">
        <f t="shared" si="23"/>
        <v>View Response</v>
      </c>
      <c r="H1478" t="s">
        <v>3020</v>
      </c>
      <c r="I1478" t="s">
        <v>3029</v>
      </c>
      <c r="J1478" t="s">
        <v>3029</v>
      </c>
      <c r="M1478" t="s">
        <v>2950</v>
      </c>
    </row>
    <row r="1479" spans="1:14" x14ac:dyDescent="0.35">
      <c r="A1479">
        <v>1191866</v>
      </c>
      <c r="B1479" t="s">
        <v>2434</v>
      </c>
      <c r="C1479" t="s">
        <v>935</v>
      </c>
      <c r="D1479" t="s">
        <v>750</v>
      </c>
      <c r="E1479" s="3" t="s">
        <v>127</v>
      </c>
      <c r="F1479" t="s">
        <v>936</v>
      </c>
      <c r="G1479" s="5" t="str">
        <f t="shared" si="23"/>
        <v>View Response</v>
      </c>
      <c r="H1479" t="s">
        <v>3019</v>
      </c>
      <c r="I1479" t="s">
        <v>3029</v>
      </c>
      <c r="J1479" t="s">
        <v>3029</v>
      </c>
      <c r="M1479" t="s">
        <v>2923</v>
      </c>
    </row>
    <row r="1480" spans="1:14" x14ac:dyDescent="0.35">
      <c r="A1480">
        <v>1191866</v>
      </c>
      <c r="B1480" t="s">
        <v>2434</v>
      </c>
      <c r="C1480" t="s">
        <v>935</v>
      </c>
      <c r="D1480" t="s">
        <v>750</v>
      </c>
      <c r="E1480" s="3" t="s">
        <v>127</v>
      </c>
      <c r="F1480" t="s">
        <v>936</v>
      </c>
      <c r="G1480" s="5" t="str">
        <f t="shared" si="23"/>
        <v>View Response</v>
      </c>
      <c r="H1480" t="s">
        <v>3019</v>
      </c>
      <c r="I1480" t="s">
        <v>3029</v>
      </c>
      <c r="J1480" t="s">
        <v>3029</v>
      </c>
      <c r="M1480" t="s">
        <v>2950</v>
      </c>
    </row>
    <row r="1481" spans="1:14" x14ac:dyDescent="0.35">
      <c r="A1481">
        <v>1191867</v>
      </c>
      <c r="B1481" t="s">
        <v>2435</v>
      </c>
      <c r="C1481" t="s">
        <v>4</v>
      </c>
      <c r="D1481" t="s">
        <v>4</v>
      </c>
      <c r="E1481" s="3" t="s">
        <v>4</v>
      </c>
      <c r="F1481" t="s">
        <v>937</v>
      </c>
      <c r="G1481" s="5" t="str">
        <f t="shared" si="23"/>
        <v>View Response</v>
      </c>
      <c r="H1481" t="s">
        <v>3020</v>
      </c>
      <c r="I1481" t="s">
        <v>3023</v>
      </c>
      <c r="J1481" t="s">
        <v>3029</v>
      </c>
      <c r="M1481" t="s">
        <v>2935</v>
      </c>
    </row>
    <row r="1482" spans="1:14" x14ac:dyDescent="0.35">
      <c r="A1482">
        <v>1191867</v>
      </c>
      <c r="B1482" t="s">
        <v>2435</v>
      </c>
      <c r="C1482" t="s">
        <v>4</v>
      </c>
      <c r="D1482" t="s">
        <v>4</v>
      </c>
      <c r="E1482" s="3" t="s">
        <v>4</v>
      </c>
      <c r="F1482" t="s">
        <v>937</v>
      </c>
      <c r="G1482" s="5" t="str">
        <f t="shared" si="23"/>
        <v>View Response</v>
      </c>
      <c r="H1482" t="s">
        <v>3020</v>
      </c>
      <c r="I1482" t="s">
        <v>3023</v>
      </c>
      <c r="J1482" t="s">
        <v>3029</v>
      </c>
      <c r="M1482" t="s">
        <v>2936</v>
      </c>
    </row>
    <row r="1483" spans="1:14" x14ac:dyDescent="0.35">
      <c r="A1483">
        <v>1191868</v>
      </c>
      <c r="B1483" t="s">
        <v>2436</v>
      </c>
      <c r="C1483" t="s">
        <v>4</v>
      </c>
      <c r="D1483" t="s">
        <v>4</v>
      </c>
      <c r="E1483" s="3" t="s">
        <v>4</v>
      </c>
      <c r="F1483" t="s">
        <v>938</v>
      </c>
      <c r="G1483" s="5" t="str">
        <f t="shared" si="23"/>
        <v>View Response</v>
      </c>
      <c r="H1483" t="s">
        <v>3020</v>
      </c>
      <c r="I1483" t="s">
        <v>3029</v>
      </c>
      <c r="J1483" t="s">
        <v>3029</v>
      </c>
      <c r="M1483" t="s">
        <v>2923</v>
      </c>
    </row>
    <row r="1484" spans="1:14" x14ac:dyDescent="0.35">
      <c r="A1484">
        <v>1191868</v>
      </c>
      <c r="B1484" t="s">
        <v>2436</v>
      </c>
      <c r="C1484" t="s">
        <v>4</v>
      </c>
      <c r="D1484" t="s">
        <v>4</v>
      </c>
      <c r="E1484" s="3" t="s">
        <v>4</v>
      </c>
      <c r="F1484" t="s">
        <v>938</v>
      </c>
      <c r="G1484" s="5" t="str">
        <f t="shared" si="23"/>
        <v>View Response</v>
      </c>
      <c r="H1484" t="s">
        <v>3020</v>
      </c>
      <c r="I1484" t="s">
        <v>3029</v>
      </c>
      <c r="J1484" t="s">
        <v>3029</v>
      </c>
      <c r="M1484" t="s">
        <v>2924</v>
      </c>
    </row>
    <row r="1485" spans="1:14" x14ac:dyDescent="0.35">
      <c r="A1485">
        <v>1191868</v>
      </c>
      <c r="B1485" t="s">
        <v>2436</v>
      </c>
      <c r="C1485" t="s">
        <v>4</v>
      </c>
      <c r="D1485" t="s">
        <v>4</v>
      </c>
      <c r="E1485" s="3" t="s">
        <v>4</v>
      </c>
      <c r="F1485" t="s">
        <v>938</v>
      </c>
      <c r="G1485" s="5" t="str">
        <f t="shared" si="23"/>
        <v>View Response</v>
      </c>
      <c r="H1485" t="s">
        <v>3020</v>
      </c>
      <c r="I1485" t="s">
        <v>3029</v>
      </c>
      <c r="J1485" t="s">
        <v>3029</v>
      </c>
      <c r="M1485" t="s">
        <v>2950</v>
      </c>
    </row>
    <row r="1486" spans="1:14" x14ac:dyDescent="0.35">
      <c r="A1486">
        <v>1191873</v>
      </c>
      <c r="B1486" t="s">
        <v>2433</v>
      </c>
      <c r="C1486" t="s">
        <v>4</v>
      </c>
      <c r="D1486" t="s">
        <v>4</v>
      </c>
      <c r="E1486" s="3" t="s">
        <v>4</v>
      </c>
      <c r="F1486" t="s">
        <v>939</v>
      </c>
      <c r="G1486" s="5" t="str">
        <f t="shared" si="23"/>
        <v>View Response</v>
      </c>
      <c r="H1486" t="s">
        <v>3020</v>
      </c>
      <c r="I1486" t="s">
        <v>3029</v>
      </c>
      <c r="J1486" t="s">
        <v>3029</v>
      </c>
      <c r="M1486" t="s">
        <v>2923</v>
      </c>
    </row>
    <row r="1487" spans="1:14" x14ac:dyDescent="0.35">
      <c r="A1487">
        <v>1191873</v>
      </c>
      <c r="B1487" t="s">
        <v>2433</v>
      </c>
      <c r="C1487" t="s">
        <v>4</v>
      </c>
      <c r="D1487" t="s">
        <v>4</v>
      </c>
      <c r="E1487" s="3" t="s">
        <v>4</v>
      </c>
      <c r="F1487" t="s">
        <v>939</v>
      </c>
      <c r="G1487" s="5" t="str">
        <f t="shared" si="23"/>
        <v>View Response</v>
      </c>
      <c r="H1487" t="s">
        <v>3020</v>
      </c>
      <c r="I1487" t="s">
        <v>3029</v>
      </c>
      <c r="J1487" t="s">
        <v>3029</v>
      </c>
      <c r="M1487" t="s">
        <v>2924</v>
      </c>
    </row>
    <row r="1488" spans="1:14" x14ac:dyDescent="0.35">
      <c r="A1488">
        <v>1191873</v>
      </c>
      <c r="B1488" t="s">
        <v>2433</v>
      </c>
      <c r="C1488" t="s">
        <v>4</v>
      </c>
      <c r="D1488" t="s">
        <v>4</v>
      </c>
      <c r="E1488" s="3" t="s">
        <v>4</v>
      </c>
      <c r="F1488" t="s">
        <v>939</v>
      </c>
      <c r="G1488" s="5" t="str">
        <f t="shared" si="23"/>
        <v>View Response</v>
      </c>
      <c r="H1488" t="s">
        <v>3020</v>
      </c>
      <c r="I1488" t="s">
        <v>3029</v>
      </c>
      <c r="J1488" t="s">
        <v>3029</v>
      </c>
      <c r="M1488" t="s">
        <v>2950</v>
      </c>
    </row>
    <row r="1489" spans="1:14" x14ac:dyDescent="0.35">
      <c r="A1489">
        <v>1191876</v>
      </c>
      <c r="B1489" t="s">
        <v>2437</v>
      </c>
      <c r="C1489" t="s">
        <v>4</v>
      </c>
      <c r="D1489" t="s">
        <v>4</v>
      </c>
      <c r="E1489" s="3" t="s">
        <v>4</v>
      </c>
      <c r="F1489" t="s">
        <v>940</v>
      </c>
      <c r="G1489" s="5" t="str">
        <f t="shared" si="23"/>
        <v>View Response</v>
      </c>
      <c r="H1489" t="s">
        <v>3020</v>
      </c>
      <c r="I1489" t="s">
        <v>3023</v>
      </c>
      <c r="J1489" t="s">
        <v>3021</v>
      </c>
      <c r="M1489" t="s">
        <v>2917</v>
      </c>
    </row>
    <row r="1490" spans="1:14" x14ac:dyDescent="0.35">
      <c r="A1490">
        <v>1191880</v>
      </c>
      <c r="B1490" t="s">
        <v>2438</v>
      </c>
      <c r="C1490" t="s">
        <v>4</v>
      </c>
      <c r="D1490" t="s">
        <v>4</v>
      </c>
      <c r="E1490" s="3" t="s">
        <v>4</v>
      </c>
      <c r="F1490" t="s">
        <v>941</v>
      </c>
      <c r="G1490" s="5" t="str">
        <f t="shared" si="23"/>
        <v>View Response</v>
      </c>
      <c r="H1490" t="s">
        <v>3020</v>
      </c>
      <c r="I1490" t="s">
        <v>3023</v>
      </c>
      <c r="J1490" t="s">
        <v>3021</v>
      </c>
      <c r="M1490" t="s">
        <v>2917</v>
      </c>
    </row>
    <row r="1491" spans="1:14" x14ac:dyDescent="0.35">
      <c r="A1491">
        <v>1191881</v>
      </c>
      <c r="B1491" t="s">
        <v>2439</v>
      </c>
      <c r="C1491" t="s">
        <v>4</v>
      </c>
      <c r="D1491" t="s">
        <v>4</v>
      </c>
      <c r="E1491" s="3" t="s">
        <v>127</v>
      </c>
      <c r="F1491" t="s">
        <v>942</v>
      </c>
      <c r="G1491" s="5" t="str">
        <f t="shared" si="23"/>
        <v>View Response</v>
      </c>
      <c r="H1491" t="s">
        <v>3020</v>
      </c>
      <c r="I1491" t="s">
        <v>3023</v>
      </c>
      <c r="J1491" t="s">
        <v>3021</v>
      </c>
      <c r="N1491" t="s">
        <v>338</v>
      </c>
    </row>
    <row r="1492" spans="1:14" x14ac:dyDescent="0.35">
      <c r="A1492">
        <v>1191881</v>
      </c>
      <c r="B1492" t="s">
        <v>2439</v>
      </c>
      <c r="C1492" t="s">
        <v>4</v>
      </c>
      <c r="D1492" t="s">
        <v>4</v>
      </c>
      <c r="E1492" s="3" t="s">
        <v>127</v>
      </c>
      <c r="F1492" t="s">
        <v>942</v>
      </c>
      <c r="G1492" s="5" t="str">
        <f t="shared" si="23"/>
        <v>View Response</v>
      </c>
      <c r="H1492" t="s">
        <v>3020</v>
      </c>
      <c r="I1492" t="s">
        <v>3023</v>
      </c>
      <c r="J1492" t="s">
        <v>3021</v>
      </c>
      <c r="L1492" t="s">
        <v>2998</v>
      </c>
    </row>
    <row r="1493" spans="1:14" x14ac:dyDescent="0.35">
      <c r="A1493">
        <v>1191882</v>
      </c>
      <c r="B1493" t="s">
        <v>2440</v>
      </c>
      <c r="D1493" t="s">
        <v>4</v>
      </c>
      <c r="E1493" s="3" t="s">
        <v>4</v>
      </c>
      <c r="F1493" t="s">
        <v>943</v>
      </c>
      <c r="G1493" s="5" t="str">
        <f t="shared" si="23"/>
        <v>View Response</v>
      </c>
      <c r="H1493" t="s">
        <v>3020</v>
      </c>
      <c r="I1493" t="s">
        <v>3029</v>
      </c>
      <c r="J1493" t="s">
        <v>3029</v>
      </c>
      <c r="M1493" t="s">
        <v>2917</v>
      </c>
    </row>
    <row r="1494" spans="1:14" x14ac:dyDescent="0.35">
      <c r="A1494">
        <v>1191883</v>
      </c>
      <c r="B1494" t="s">
        <v>2364</v>
      </c>
      <c r="C1494" t="s">
        <v>4</v>
      </c>
      <c r="D1494" t="s">
        <v>4</v>
      </c>
      <c r="E1494" s="3" t="s">
        <v>4</v>
      </c>
      <c r="F1494" t="s">
        <v>944</v>
      </c>
      <c r="G1494" s="5" t="str">
        <f t="shared" si="23"/>
        <v>View Response</v>
      </c>
      <c r="H1494" t="s">
        <v>3020</v>
      </c>
      <c r="I1494" t="s">
        <v>3029</v>
      </c>
      <c r="J1494" t="s">
        <v>3029</v>
      </c>
      <c r="M1494" t="s">
        <v>2923</v>
      </c>
    </row>
    <row r="1495" spans="1:14" x14ac:dyDescent="0.35">
      <c r="A1495">
        <v>1191883</v>
      </c>
      <c r="B1495" t="s">
        <v>2364</v>
      </c>
      <c r="C1495" t="s">
        <v>4</v>
      </c>
      <c r="D1495" t="s">
        <v>4</v>
      </c>
      <c r="E1495" s="3" t="s">
        <v>4</v>
      </c>
      <c r="F1495" t="s">
        <v>944</v>
      </c>
      <c r="G1495" s="5" t="str">
        <f t="shared" si="23"/>
        <v>View Response</v>
      </c>
      <c r="H1495" t="s">
        <v>3020</v>
      </c>
      <c r="I1495" t="s">
        <v>3029</v>
      </c>
      <c r="J1495" t="s">
        <v>3029</v>
      </c>
      <c r="M1495" t="s">
        <v>2924</v>
      </c>
    </row>
    <row r="1496" spans="1:14" x14ac:dyDescent="0.35">
      <c r="A1496">
        <v>1191883</v>
      </c>
      <c r="B1496" t="s">
        <v>2364</v>
      </c>
      <c r="C1496" t="s">
        <v>4</v>
      </c>
      <c r="D1496" t="s">
        <v>4</v>
      </c>
      <c r="E1496" s="3" t="s">
        <v>4</v>
      </c>
      <c r="F1496" t="s">
        <v>944</v>
      </c>
      <c r="G1496" s="5" t="str">
        <f t="shared" si="23"/>
        <v>View Response</v>
      </c>
      <c r="H1496" t="s">
        <v>3020</v>
      </c>
      <c r="I1496" t="s">
        <v>3029</v>
      </c>
      <c r="J1496" t="s">
        <v>3029</v>
      </c>
      <c r="M1496" t="s">
        <v>2950</v>
      </c>
    </row>
    <row r="1497" spans="1:14" x14ac:dyDescent="0.35">
      <c r="A1497">
        <v>1191884</v>
      </c>
      <c r="B1497" t="s">
        <v>2364</v>
      </c>
      <c r="C1497" t="s">
        <v>4</v>
      </c>
      <c r="D1497" t="s">
        <v>4</v>
      </c>
      <c r="E1497" s="3" t="s">
        <v>4</v>
      </c>
      <c r="F1497" t="s">
        <v>945</v>
      </c>
      <c r="G1497" s="5" t="str">
        <f t="shared" si="23"/>
        <v>View Response</v>
      </c>
      <c r="H1497" t="s">
        <v>3020</v>
      </c>
      <c r="I1497" t="s">
        <v>3029</v>
      </c>
      <c r="J1497" t="s">
        <v>3029</v>
      </c>
      <c r="M1497" t="s">
        <v>2923</v>
      </c>
    </row>
    <row r="1498" spans="1:14" x14ac:dyDescent="0.35">
      <c r="A1498">
        <v>1191884</v>
      </c>
      <c r="B1498" t="s">
        <v>2364</v>
      </c>
      <c r="C1498" t="s">
        <v>4</v>
      </c>
      <c r="D1498" t="s">
        <v>4</v>
      </c>
      <c r="E1498" s="3" t="s">
        <v>4</v>
      </c>
      <c r="F1498" t="s">
        <v>945</v>
      </c>
      <c r="G1498" s="5" t="str">
        <f t="shared" si="23"/>
        <v>View Response</v>
      </c>
      <c r="H1498" t="s">
        <v>3020</v>
      </c>
      <c r="I1498" t="s">
        <v>3029</v>
      </c>
      <c r="J1498" t="s">
        <v>3029</v>
      </c>
      <c r="M1498" t="s">
        <v>2924</v>
      </c>
    </row>
    <row r="1499" spans="1:14" x14ac:dyDescent="0.35">
      <c r="A1499">
        <v>1191884</v>
      </c>
      <c r="B1499" t="s">
        <v>2364</v>
      </c>
      <c r="C1499" t="s">
        <v>4</v>
      </c>
      <c r="D1499" t="s">
        <v>4</v>
      </c>
      <c r="E1499" s="3" t="s">
        <v>4</v>
      </c>
      <c r="F1499" t="s">
        <v>945</v>
      </c>
      <c r="G1499" s="5" t="str">
        <f t="shared" si="23"/>
        <v>View Response</v>
      </c>
      <c r="H1499" t="s">
        <v>3020</v>
      </c>
      <c r="I1499" t="s">
        <v>3029</v>
      </c>
      <c r="J1499" t="s">
        <v>3029</v>
      </c>
      <c r="M1499" t="s">
        <v>2950</v>
      </c>
    </row>
    <row r="1500" spans="1:14" x14ac:dyDescent="0.35">
      <c r="A1500">
        <v>1191885</v>
      </c>
      <c r="B1500" t="s">
        <v>2364</v>
      </c>
      <c r="C1500" t="s">
        <v>4</v>
      </c>
      <c r="D1500" t="s">
        <v>4</v>
      </c>
      <c r="E1500" s="3" t="s">
        <v>4</v>
      </c>
      <c r="F1500" t="s">
        <v>946</v>
      </c>
      <c r="G1500" s="5" t="str">
        <f t="shared" si="23"/>
        <v>View Response</v>
      </c>
      <c r="H1500" t="s">
        <v>3020</v>
      </c>
      <c r="I1500" t="s">
        <v>3029</v>
      </c>
      <c r="J1500" t="s">
        <v>3029</v>
      </c>
      <c r="M1500" t="s">
        <v>2923</v>
      </c>
    </row>
    <row r="1501" spans="1:14" x14ac:dyDescent="0.35">
      <c r="A1501">
        <v>1191885</v>
      </c>
      <c r="B1501" t="s">
        <v>2364</v>
      </c>
      <c r="C1501" t="s">
        <v>4</v>
      </c>
      <c r="D1501" t="s">
        <v>4</v>
      </c>
      <c r="E1501" s="3" t="s">
        <v>4</v>
      </c>
      <c r="F1501" t="s">
        <v>946</v>
      </c>
      <c r="G1501" s="5" t="str">
        <f t="shared" si="23"/>
        <v>View Response</v>
      </c>
      <c r="H1501" t="s">
        <v>3020</v>
      </c>
      <c r="I1501" t="s">
        <v>3029</v>
      </c>
      <c r="J1501" t="s">
        <v>3029</v>
      </c>
      <c r="M1501" t="s">
        <v>2924</v>
      </c>
    </row>
    <row r="1502" spans="1:14" x14ac:dyDescent="0.35">
      <c r="A1502">
        <v>1191885</v>
      </c>
      <c r="B1502" t="s">
        <v>2364</v>
      </c>
      <c r="C1502" t="s">
        <v>4</v>
      </c>
      <c r="D1502" t="s">
        <v>4</v>
      </c>
      <c r="E1502" s="3" t="s">
        <v>4</v>
      </c>
      <c r="F1502" t="s">
        <v>946</v>
      </c>
      <c r="G1502" s="5" t="str">
        <f t="shared" si="23"/>
        <v>View Response</v>
      </c>
      <c r="H1502" t="s">
        <v>3020</v>
      </c>
      <c r="I1502" t="s">
        <v>3029</v>
      </c>
      <c r="J1502" t="s">
        <v>3029</v>
      </c>
      <c r="M1502" t="s">
        <v>2950</v>
      </c>
    </row>
    <row r="1503" spans="1:14" x14ac:dyDescent="0.35">
      <c r="A1503">
        <v>1191887</v>
      </c>
      <c r="B1503" t="s">
        <v>2364</v>
      </c>
      <c r="C1503" t="s">
        <v>4</v>
      </c>
      <c r="D1503" t="s">
        <v>4</v>
      </c>
      <c r="E1503" s="3" t="s">
        <v>4</v>
      </c>
      <c r="F1503" t="s">
        <v>947</v>
      </c>
      <c r="G1503" s="5" t="str">
        <f t="shared" si="23"/>
        <v>View Response</v>
      </c>
      <c r="H1503" t="s">
        <v>3020</v>
      </c>
      <c r="I1503" t="s">
        <v>3029</v>
      </c>
      <c r="J1503" t="s">
        <v>3029</v>
      </c>
      <c r="M1503" t="s">
        <v>2923</v>
      </c>
    </row>
    <row r="1504" spans="1:14" x14ac:dyDescent="0.35">
      <c r="A1504">
        <v>1191887</v>
      </c>
      <c r="B1504" t="s">
        <v>2364</v>
      </c>
      <c r="C1504" t="s">
        <v>4</v>
      </c>
      <c r="D1504" t="s">
        <v>4</v>
      </c>
      <c r="E1504" s="3" t="s">
        <v>4</v>
      </c>
      <c r="F1504" t="s">
        <v>947</v>
      </c>
      <c r="G1504" s="5" t="str">
        <f t="shared" si="23"/>
        <v>View Response</v>
      </c>
      <c r="H1504" t="s">
        <v>3020</v>
      </c>
      <c r="I1504" t="s">
        <v>3029</v>
      </c>
      <c r="J1504" t="s">
        <v>3029</v>
      </c>
      <c r="M1504" t="s">
        <v>2924</v>
      </c>
    </row>
    <row r="1505" spans="1:14" x14ac:dyDescent="0.35">
      <c r="A1505">
        <v>1191887</v>
      </c>
      <c r="B1505" t="s">
        <v>2364</v>
      </c>
      <c r="C1505" t="s">
        <v>4</v>
      </c>
      <c r="D1505" t="s">
        <v>4</v>
      </c>
      <c r="E1505" s="3" t="s">
        <v>4</v>
      </c>
      <c r="F1505" t="s">
        <v>947</v>
      </c>
      <c r="G1505" s="5" t="str">
        <f t="shared" si="23"/>
        <v>View Response</v>
      </c>
      <c r="H1505" t="s">
        <v>3020</v>
      </c>
      <c r="I1505" t="s">
        <v>3029</v>
      </c>
      <c r="J1505" t="s">
        <v>3029</v>
      </c>
      <c r="M1505" t="s">
        <v>2950</v>
      </c>
    </row>
    <row r="1506" spans="1:14" x14ac:dyDescent="0.35">
      <c r="A1506">
        <v>1191889</v>
      </c>
      <c r="B1506" t="s">
        <v>2364</v>
      </c>
      <c r="C1506" t="s">
        <v>4</v>
      </c>
      <c r="D1506" t="s">
        <v>4</v>
      </c>
      <c r="E1506" s="3" t="s">
        <v>4</v>
      </c>
      <c r="F1506" t="s">
        <v>948</v>
      </c>
      <c r="G1506" s="5" t="str">
        <f t="shared" si="23"/>
        <v>View Response</v>
      </c>
      <c r="H1506" t="s">
        <v>3020</v>
      </c>
      <c r="I1506" t="s">
        <v>3029</v>
      </c>
      <c r="J1506" t="s">
        <v>3029</v>
      </c>
      <c r="M1506" t="s">
        <v>2923</v>
      </c>
    </row>
    <row r="1507" spans="1:14" x14ac:dyDescent="0.35">
      <c r="A1507">
        <v>1191889</v>
      </c>
      <c r="B1507" t="s">
        <v>2364</v>
      </c>
      <c r="C1507" t="s">
        <v>4</v>
      </c>
      <c r="D1507" t="s">
        <v>4</v>
      </c>
      <c r="E1507" s="3" t="s">
        <v>4</v>
      </c>
      <c r="F1507" t="s">
        <v>948</v>
      </c>
      <c r="G1507" s="5" t="str">
        <f t="shared" si="23"/>
        <v>View Response</v>
      </c>
      <c r="H1507" t="s">
        <v>3020</v>
      </c>
      <c r="I1507" t="s">
        <v>3029</v>
      </c>
      <c r="J1507" t="s">
        <v>3029</v>
      </c>
      <c r="M1507" t="s">
        <v>2924</v>
      </c>
    </row>
    <row r="1508" spans="1:14" x14ac:dyDescent="0.35">
      <c r="A1508">
        <v>1191889</v>
      </c>
      <c r="B1508" t="s">
        <v>2364</v>
      </c>
      <c r="C1508" t="s">
        <v>4</v>
      </c>
      <c r="D1508" t="s">
        <v>4</v>
      </c>
      <c r="E1508" s="3" t="s">
        <v>4</v>
      </c>
      <c r="F1508" t="s">
        <v>948</v>
      </c>
      <c r="G1508" s="5" t="str">
        <f t="shared" si="23"/>
        <v>View Response</v>
      </c>
      <c r="H1508" t="s">
        <v>3020</v>
      </c>
      <c r="I1508" t="s">
        <v>3029</v>
      </c>
      <c r="J1508" t="s">
        <v>3029</v>
      </c>
      <c r="M1508" t="s">
        <v>2950</v>
      </c>
    </row>
    <row r="1509" spans="1:14" x14ac:dyDescent="0.35">
      <c r="A1509">
        <v>1191890</v>
      </c>
      <c r="B1509" t="s">
        <v>2441</v>
      </c>
      <c r="C1509" t="s">
        <v>4</v>
      </c>
      <c r="D1509" t="s">
        <v>4</v>
      </c>
      <c r="E1509" s="3" t="s">
        <v>127</v>
      </c>
      <c r="F1509" t="s">
        <v>949</v>
      </c>
      <c r="G1509" s="5" t="str">
        <f t="shared" si="23"/>
        <v>View Response</v>
      </c>
      <c r="H1509" t="s">
        <v>3029</v>
      </c>
      <c r="I1509" t="s">
        <v>3023</v>
      </c>
      <c r="J1509" t="s">
        <v>3029</v>
      </c>
      <c r="N1509" t="s">
        <v>338</v>
      </c>
    </row>
    <row r="1510" spans="1:14" x14ac:dyDescent="0.35">
      <c r="A1510">
        <v>1191890</v>
      </c>
      <c r="B1510" t="s">
        <v>2441</v>
      </c>
      <c r="C1510" t="s">
        <v>4</v>
      </c>
      <c r="D1510" t="s">
        <v>4</v>
      </c>
      <c r="E1510" s="3" t="s">
        <v>127</v>
      </c>
      <c r="F1510" t="s">
        <v>949</v>
      </c>
      <c r="G1510" s="5" t="str">
        <f t="shared" si="23"/>
        <v>View Response</v>
      </c>
      <c r="H1510" t="s">
        <v>3029</v>
      </c>
      <c r="I1510" t="s">
        <v>3023</v>
      </c>
      <c r="J1510" t="s">
        <v>3029</v>
      </c>
      <c r="M1510" t="s">
        <v>2951</v>
      </c>
    </row>
    <row r="1511" spans="1:14" x14ac:dyDescent="0.35">
      <c r="A1511">
        <v>1191890</v>
      </c>
      <c r="B1511" t="s">
        <v>2441</v>
      </c>
      <c r="C1511" t="s">
        <v>4</v>
      </c>
      <c r="D1511" t="s">
        <v>4</v>
      </c>
      <c r="E1511" s="3" t="s">
        <v>127</v>
      </c>
      <c r="F1511" t="s">
        <v>949</v>
      </c>
      <c r="G1511" s="5" t="str">
        <f t="shared" si="23"/>
        <v>View Response</v>
      </c>
      <c r="H1511" t="s">
        <v>3029</v>
      </c>
      <c r="I1511" t="s">
        <v>3023</v>
      </c>
      <c r="J1511" t="s">
        <v>3029</v>
      </c>
      <c r="M1511" t="s">
        <v>2952</v>
      </c>
    </row>
    <row r="1512" spans="1:14" x14ac:dyDescent="0.35">
      <c r="A1512">
        <v>1191890</v>
      </c>
      <c r="B1512" t="s">
        <v>2441</v>
      </c>
      <c r="C1512" t="s">
        <v>4</v>
      </c>
      <c r="D1512" t="s">
        <v>4</v>
      </c>
      <c r="E1512" s="3" t="s">
        <v>127</v>
      </c>
      <c r="F1512" t="s">
        <v>949</v>
      </c>
      <c r="G1512" s="5" t="str">
        <f t="shared" si="23"/>
        <v>View Response</v>
      </c>
      <c r="H1512" t="s">
        <v>3029</v>
      </c>
      <c r="I1512" t="s">
        <v>3023</v>
      </c>
      <c r="J1512" t="s">
        <v>3029</v>
      </c>
      <c r="M1512" t="s">
        <v>2953</v>
      </c>
    </row>
    <row r="1513" spans="1:14" x14ac:dyDescent="0.35">
      <c r="A1513">
        <v>1191892</v>
      </c>
      <c r="B1513" t="s">
        <v>2442</v>
      </c>
      <c r="C1513" t="s">
        <v>4</v>
      </c>
      <c r="D1513" t="s">
        <v>4</v>
      </c>
      <c r="E1513" s="3" t="s">
        <v>127</v>
      </c>
      <c r="F1513" t="s">
        <v>950</v>
      </c>
      <c r="G1513" s="5" t="str">
        <f t="shared" si="23"/>
        <v>View Response</v>
      </c>
      <c r="H1513" t="s">
        <v>3020</v>
      </c>
      <c r="I1513" t="s">
        <v>3029</v>
      </c>
      <c r="J1513" t="s">
        <v>3029</v>
      </c>
      <c r="M1513" t="s">
        <v>2917</v>
      </c>
    </row>
    <row r="1514" spans="1:14" x14ac:dyDescent="0.35">
      <c r="A1514">
        <v>1191895</v>
      </c>
      <c r="B1514" t="s">
        <v>2051</v>
      </c>
      <c r="C1514" t="s">
        <v>4</v>
      </c>
      <c r="D1514" t="s">
        <v>4</v>
      </c>
      <c r="E1514" s="3" t="s">
        <v>127</v>
      </c>
      <c r="F1514" t="s">
        <v>951</v>
      </c>
      <c r="G1514" s="5" t="str">
        <f t="shared" si="23"/>
        <v>View Response</v>
      </c>
      <c r="H1514" t="s">
        <v>3020</v>
      </c>
      <c r="I1514" t="s">
        <v>3024</v>
      </c>
      <c r="J1514" t="s">
        <v>3029</v>
      </c>
      <c r="M1514" t="s">
        <v>2917</v>
      </c>
    </row>
    <row r="1515" spans="1:14" x14ac:dyDescent="0.35">
      <c r="A1515">
        <v>1191899</v>
      </c>
      <c r="B1515" t="s">
        <v>2443</v>
      </c>
      <c r="C1515" t="s">
        <v>952</v>
      </c>
      <c r="D1515" t="s">
        <v>4</v>
      </c>
      <c r="E1515" s="3" t="s">
        <v>4</v>
      </c>
      <c r="F1515" t="s">
        <v>953</v>
      </c>
      <c r="G1515" s="5" t="str">
        <f t="shared" si="23"/>
        <v>View Response</v>
      </c>
      <c r="H1515" t="s">
        <v>3020</v>
      </c>
      <c r="I1515" t="s">
        <v>3029</v>
      </c>
      <c r="J1515" t="s">
        <v>3029</v>
      </c>
      <c r="L1515" t="s">
        <v>2954</v>
      </c>
    </row>
    <row r="1516" spans="1:14" x14ac:dyDescent="0.35">
      <c r="A1516">
        <v>1191900</v>
      </c>
      <c r="B1516" t="s">
        <v>2443</v>
      </c>
      <c r="C1516" t="s">
        <v>952</v>
      </c>
      <c r="D1516" t="s">
        <v>4</v>
      </c>
      <c r="E1516" s="3" t="s">
        <v>127</v>
      </c>
      <c r="F1516" t="s">
        <v>954</v>
      </c>
      <c r="G1516" s="5" t="str">
        <f t="shared" si="23"/>
        <v>View Response</v>
      </c>
      <c r="H1516" t="s">
        <v>3020</v>
      </c>
      <c r="I1516" t="s">
        <v>3023</v>
      </c>
      <c r="J1516" t="s">
        <v>3029</v>
      </c>
      <c r="L1516" t="s">
        <v>2958</v>
      </c>
    </row>
    <row r="1517" spans="1:14" x14ac:dyDescent="0.35">
      <c r="A1517">
        <v>1191900</v>
      </c>
      <c r="B1517" t="s">
        <v>2443</v>
      </c>
      <c r="C1517" t="s">
        <v>952</v>
      </c>
      <c r="D1517" t="s">
        <v>4</v>
      </c>
      <c r="E1517" s="3" t="s">
        <v>127</v>
      </c>
      <c r="F1517" t="s">
        <v>954</v>
      </c>
      <c r="G1517" s="5" t="str">
        <f t="shared" si="23"/>
        <v>View Response</v>
      </c>
      <c r="H1517" t="s">
        <v>3020</v>
      </c>
      <c r="I1517" t="s">
        <v>3023</v>
      </c>
      <c r="J1517" t="s">
        <v>3029</v>
      </c>
      <c r="L1517" t="s">
        <v>2995</v>
      </c>
    </row>
    <row r="1518" spans="1:14" x14ac:dyDescent="0.35">
      <c r="A1518">
        <v>1191901</v>
      </c>
      <c r="B1518" t="s">
        <v>2443</v>
      </c>
      <c r="C1518" t="s">
        <v>952</v>
      </c>
      <c r="D1518" t="s">
        <v>4</v>
      </c>
      <c r="E1518" s="3" t="s">
        <v>127</v>
      </c>
      <c r="F1518" t="s">
        <v>955</v>
      </c>
      <c r="G1518" s="5" t="str">
        <f t="shared" si="23"/>
        <v>View Response</v>
      </c>
      <c r="H1518" t="s">
        <v>3020</v>
      </c>
      <c r="I1518" t="s">
        <v>3023</v>
      </c>
      <c r="J1518" t="s">
        <v>3029</v>
      </c>
      <c r="L1518" t="s">
        <v>2995</v>
      </c>
    </row>
    <row r="1519" spans="1:14" x14ac:dyDescent="0.35">
      <c r="A1519">
        <v>1191907</v>
      </c>
      <c r="B1519" t="s">
        <v>2433</v>
      </c>
      <c r="C1519" t="s">
        <v>4</v>
      </c>
      <c r="D1519" t="s">
        <v>4</v>
      </c>
      <c r="E1519" s="3" t="s">
        <v>4</v>
      </c>
      <c r="F1519" t="s">
        <v>956</v>
      </c>
      <c r="G1519" s="5" t="str">
        <f t="shared" si="23"/>
        <v>View Response</v>
      </c>
      <c r="H1519" t="s">
        <v>3020</v>
      </c>
      <c r="I1519" t="s">
        <v>3029</v>
      </c>
      <c r="J1519" t="s">
        <v>3029</v>
      </c>
      <c r="M1519" t="s">
        <v>2923</v>
      </c>
    </row>
    <row r="1520" spans="1:14" x14ac:dyDescent="0.35">
      <c r="A1520">
        <v>1191907</v>
      </c>
      <c r="B1520" t="s">
        <v>2433</v>
      </c>
      <c r="C1520" t="s">
        <v>4</v>
      </c>
      <c r="D1520" t="s">
        <v>4</v>
      </c>
      <c r="E1520" s="3" t="s">
        <v>4</v>
      </c>
      <c r="F1520" t="s">
        <v>956</v>
      </c>
      <c r="G1520" s="5" t="str">
        <f t="shared" si="23"/>
        <v>View Response</v>
      </c>
      <c r="H1520" t="s">
        <v>3020</v>
      </c>
      <c r="I1520" t="s">
        <v>3029</v>
      </c>
      <c r="J1520" t="s">
        <v>3029</v>
      </c>
      <c r="M1520" t="s">
        <v>2924</v>
      </c>
    </row>
    <row r="1521" spans="1:14" x14ac:dyDescent="0.35">
      <c r="A1521">
        <v>1191907</v>
      </c>
      <c r="B1521" t="s">
        <v>2433</v>
      </c>
      <c r="C1521" t="s">
        <v>4</v>
      </c>
      <c r="D1521" t="s">
        <v>4</v>
      </c>
      <c r="E1521" s="3" t="s">
        <v>4</v>
      </c>
      <c r="F1521" t="s">
        <v>956</v>
      </c>
      <c r="G1521" s="5" t="str">
        <f t="shared" si="23"/>
        <v>View Response</v>
      </c>
      <c r="H1521" t="s">
        <v>3020</v>
      </c>
      <c r="I1521" t="s">
        <v>3029</v>
      </c>
      <c r="J1521" t="s">
        <v>3029</v>
      </c>
      <c r="M1521" t="s">
        <v>2950</v>
      </c>
    </row>
    <row r="1522" spans="1:14" x14ac:dyDescent="0.35">
      <c r="A1522">
        <v>1191909</v>
      </c>
      <c r="B1522" t="s">
        <v>2051</v>
      </c>
      <c r="C1522" t="s">
        <v>4</v>
      </c>
      <c r="D1522" t="s">
        <v>4</v>
      </c>
      <c r="E1522" s="3" t="s">
        <v>127</v>
      </c>
      <c r="F1522" t="s">
        <v>957</v>
      </c>
      <c r="G1522" s="5" t="str">
        <f t="shared" si="23"/>
        <v>View Response</v>
      </c>
      <c r="H1522" t="s">
        <v>3020</v>
      </c>
      <c r="I1522" t="s">
        <v>3024</v>
      </c>
      <c r="J1522" t="s">
        <v>3029</v>
      </c>
      <c r="L1522" t="s">
        <v>2955</v>
      </c>
    </row>
    <row r="1523" spans="1:14" x14ac:dyDescent="0.35">
      <c r="A1523">
        <v>1191909</v>
      </c>
      <c r="B1523" t="s">
        <v>2051</v>
      </c>
      <c r="C1523" t="s">
        <v>4</v>
      </c>
      <c r="D1523" t="s">
        <v>4</v>
      </c>
      <c r="E1523" s="3" t="s">
        <v>127</v>
      </c>
      <c r="F1523" t="s">
        <v>957</v>
      </c>
      <c r="G1523" s="5" t="str">
        <f t="shared" si="23"/>
        <v>View Response</v>
      </c>
      <c r="H1523" t="s">
        <v>3020</v>
      </c>
      <c r="I1523" t="s">
        <v>3024</v>
      </c>
      <c r="J1523" t="s">
        <v>3029</v>
      </c>
      <c r="L1523" t="s">
        <v>2925</v>
      </c>
    </row>
    <row r="1524" spans="1:14" x14ac:dyDescent="0.35">
      <c r="A1524">
        <v>1191913</v>
      </c>
      <c r="B1524" t="s">
        <v>2444</v>
      </c>
      <c r="C1524" t="s">
        <v>4</v>
      </c>
      <c r="D1524" t="s">
        <v>4</v>
      </c>
      <c r="E1524" s="3" t="s">
        <v>127</v>
      </c>
      <c r="F1524" t="s">
        <v>958</v>
      </c>
      <c r="G1524" s="5" t="str">
        <f t="shared" si="23"/>
        <v>View Response</v>
      </c>
      <c r="H1524" t="s">
        <v>3019</v>
      </c>
      <c r="I1524" t="s">
        <v>3023</v>
      </c>
      <c r="J1524" t="s">
        <v>3029</v>
      </c>
      <c r="N1524" t="s">
        <v>232</v>
      </c>
    </row>
    <row r="1525" spans="1:14" x14ac:dyDescent="0.35">
      <c r="A1525">
        <v>1191913</v>
      </c>
      <c r="B1525" t="s">
        <v>2444</v>
      </c>
      <c r="C1525" t="s">
        <v>4</v>
      </c>
      <c r="D1525" t="s">
        <v>4</v>
      </c>
      <c r="E1525" s="3" t="s">
        <v>127</v>
      </c>
      <c r="F1525" t="s">
        <v>958</v>
      </c>
      <c r="G1525" s="5" t="str">
        <f t="shared" si="23"/>
        <v>View Response</v>
      </c>
      <c r="H1525" t="s">
        <v>3019</v>
      </c>
      <c r="I1525" t="s">
        <v>3023</v>
      </c>
      <c r="J1525" t="s">
        <v>3029</v>
      </c>
      <c r="M1525" t="s">
        <v>2935</v>
      </c>
    </row>
    <row r="1526" spans="1:14" x14ac:dyDescent="0.35">
      <c r="A1526">
        <v>1191913</v>
      </c>
      <c r="B1526" t="s">
        <v>2444</v>
      </c>
      <c r="C1526" t="s">
        <v>4</v>
      </c>
      <c r="D1526" t="s">
        <v>4</v>
      </c>
      <c r="E1526" s="3" t="s">
        <v>127</v>
      </c>
      <c r="F1526" t="s">
        <v>958</v>
      </c>
      <c r="G1526" s="5" t="str">
        <f t="shared" si="23"/>
        <v>View Response</v>
      </c>
      <c r="H1526" t="s">
        <v>3019</v>
      </c>
      <c r="I1526" t="s">
        <v>3023</v>
      </c>
      <c r="J1526" t="s">
        <v>3029</v>
      </c>
      <c r="M1526" t="s">
        <v>2936</v>
      </c>
    </row>
    <row r="1527" spans="1:14" x14ac:dyDescent="0.35">
      <c r="A1527">
        <v>1191916</v>
      </c>
      <c r="B1527" t="s">
        <v>2331</v>
      </c>
      <c r="C1527" t="s">
        <v>4</v>
      </c>
      <c r="D1527" t="s">
        <v>4</v>
      </c>
      <c r="E1527" s="3" t="s">
        <v>4</v>
      </c>
      <c r="F1527" t="s">
        <v>959</v>
      </c>
      <c r="G1527" s="5" t="str">
        <f t="shared" si="23"/>
        <v>View Response</v>
      </c>
      <c r="H1527" t="s">
        <v>3020</v>
      </c>
      <c r="I1527" t="s">
        <v>3023</v>
      </c>
      <c r="J1527" t="s">
        <v>3021</v>
      </c>
      <c r="M1527" t="s">
        <v>2956</v>
      </c>
    </row>
    <row r="1528" spans="1:14" x14ac:dyDescent="0.35">
      <c r="A1528">
        <v>1191916</v>
      </c>
      <c r="B1528" t="s">
        <v>2331</v>
      </c>
      <c r="C1528" t="s">
        <v>4</v>
      </c>
      <c r="D1528" t="s">
        <v>4</v>
      </c>
      <c r="E1528" s="3" t="s">
        <v>4</v>
      </c>
      <c r="F1528" t="s">
        <v>959</v>
      </c>
      <c r="G1528" s="5" t="str">
        <f t="shared" si="23"/>
        <v>View Response</v>
      </c>
      <c r="H1528" t="s">
        <v>3020</v>
      </c>
      <c r="I1528" t="s">
        <v>3023</v>
      </c>
      <c r="J1528" t="s">
        <v>3021</v>
      </c>
      <c r="M1528" t="s">
        <v>2957</v>
      </c>
    </row>
    <row r="1529" spans="1:14" x14ac:dyDescent="0.35">
      <c r="A1529">
        <v>1191917</v>
      </c>
      <c r="B1529" t="s">
        <v>2445</v>
      </c>
      <c r="D1529" t="s">
        <v>4</v>
      </c>
      <c r="E1529" s="3" t="s">
        <v>127</v>
      </c>
      <c r="F1529" t="s">
        <v>960</v>
      </c>
      <c r="G1529" s="5" t="str">
        <f t="shared" si="23"/>
        <v>View Response</v>
      </c>
      <c r="H1529" t="s">
        <v>3020</v>
      </c>
      <c r="I1529" t="s">
        <v>3029</v>
      </c>
      <c r="J1529" t="s">
        <v>3029</v>
      </c>
      <c r="M1529" t="s">
        <v>2917</v>
      </c>
    </row>
    <row r="1530" spans="1:14" x14ac:dyDescent="0.35">
      <c r="A1530">
        <v>1191918</v>
      </c>
      <c r="B1530" t="s">
        <v>2446</v>
      </c>
      <c r="C1530" t="s">
        <v>4</v>
      </c>
      <c r="D1530" t="s">
        <v>4</v>
      </c>
      <c r="E1530" s="3" t="s">
        <v>4</v>
      </c>
      <c r="F1530" t="s">
        <v>961</v>
      </c>
      <c r="G1530" s="5" t="str">
        <f t="shared" si="23"/>
        <v>View Response</v>
      </c>
      <c r="H1530" t="s">
        <v>3020</v>
      </c>
      <c r="I1530" t="s">
        <v>3023</v>
      </c>
      <c r="J1530" t="s">
        <v>3029</v>
      </c>
      <c r="M1530" t="s">
        <v>2923</v>
      </c>
    </row>
    <row r="1531" spans="1:14" x14ac:dyDescent="0.35">
      <c r="A1531">
        <v>1191918</v>
      </c>
      <c r="B1531" t="s">
        <v>2446</v>
      </c>
      <c r="C1531" t="s">
        <v>4</v>
      </c>
      <c r="D1531" t="s">
        <v>4</v>
      </c>
      <c r="E1531" s="3" t="s">
        <v>4</v>
      </c>
      <c r="F1531" t="s">
        <v>961</v>
      </c>
      <c r="G1531" s="5" t="str">
        <f t="shared" si="23"/>
        <v>View Response</v>
      </c>
      <c r="H1531" t="s">
        <v>3020</v>
      </c>
      <c r="I1531" t="s">
        <v>3023</v>
      </c>
      <c r="J1531" t="s">
        <v>3029</v>
      </c>
      <c r="M1531" t="s">
        <v>2924</v>
      </c>
    </row>
    <row r="1532" spans="1:14" x14ac:dyDescent="0.35">
      <c r="A1532">
        <v>1191919</v>
      </c>
      <c r="B1532" t="s">
        <v>2447</v>
      </c>
      <c r="C1532" t="s">
        <v>4</v>
      </c>
      <c r="D1532" t="s">
        <v>4</v>
      </c>
      <c r="E1532" s="3" t="s">
        <v>4</v>
      </c>
      <c r="F1532" t="s">
        <v>962</v>
      </c>
      <c r="G1532" s="5" t="str">
        <f t="shared" si="23"/>
        <v>View Response</v>
      </c>
      <c r="H1532" t="s">
        <v>3020</v>
      </c>
      <c r="I1532" t="s">
        <v>3023</v>
      </c>
      <c r="J1532" t="s">
        <v>3029</v>
      </c>
      <c r="M1532" t="s">
        <v>2923</v>
      </c>
    </row>
    <row r="1533" spans="1:14" x14ac:dyDescent="0.35">
      <c r="A1533">
        <v>1191919</v>
      </c>
      <c r="B1533" t="s">
        <v>2447</v>
      </c>
      <c r="C1533" t="s">
        <v>4</v>
      </c>
      <c r="D1533" t="s">
        <v>4</v>
      </c>
      <c r="E1533" s="3" t="s">
        <v>4</v>
      </c>
      <c r="F1533" t="s">
        <v>962</v>
      </c>
      <c r="G1533" s="5" t="str">
        <f t="shared" si="23"/>
        <v>View Response</v>
      </c>
      <c r="H1533" t="s">
        <v>3020</v>
      </c>
      <c r="I1533" t="s">
        <v>3023</v>
      </c>
      <c r="J1533" t="s">
        <v>3029</v>
      </c>
      <c r="M1533" t="s">
        <v>2924</v>
      </c>
    </row>
    <row r="1534" spans="1:14" x14ac:dyDescent="0.35">
      <c r="A1534">
        <v>1191921</v>
      </c>
      <c r="B1534" t="s">
        <v>2331</v>
      </c>
      <c r="C1534" t="s">
        <v>4</v>
      </c>
      <c r="D1534" t="s">
        <v>4</v>
      </c>
      <c r="E1534" s="3" t="s">
        <v>4</v>
      </c>
      <c r="F1534" t="s">
        <v>963</v>
      </c>
      <c r="G1534" s="5" t="str">
        <f t="shared" si="23"/>
        <v>View Response</v>
      </c>
      <c r="H1534" t="s">
        <v>3020</v>
      </c>
      <c r="I1534" t="s">
        <v>3023</v>
      </c>
      <c r="J1534" t="s">
        <v>3021</v>
      </c>
      <c r="M1534" t="s">
        <v>2956</v>
      </c>
    </row>
    <row r="1535" spans="1:14" x14ac:dyDescent="0.35">
      <c r="A1535">
        <v>1191921</v>
      </c>
      <c r="B1535" t="s">
        <v>2331</v>
      </c>
      <c r="C1535" t="s">
        <v>4</v>
      </c>
      <c r="D1535" t="s">
        <v>4</v>
      </c>
      <c r="E1535" s="3" t="s">
        <v>4</v>
      </c>
      <c r="F1535" t="s">
        <v>963</v>
      </c>
      <c r="G1535" s="5" t="str">
        <f t="shared" si="23"/>
        <v>View Response</v>
      </c>
      <c r="H1535" t="s">
        <v>3020</v>
      </c>
      <c r="I1535" t="s">
        <v>3023</v>
      </c>
      <c r="J1535" t="s">
        <v>3021</v>
      </c>
      <c r="M1535" t="s">
        <v>2957</v>
      </c>
    </row>
    <row r="1536" spans="1:14" x14ac:dyDescent="0.35">
      <c r="A1536">
        <v>1191922</v>
      </c>
      <c r="B1536" t="s">
        <v>2399</v>
      </c>
      <c r="C1536" t="s">
        <v>861</v>
      </c>
      <c r="D1536" t="s">
        <v>862</v>
      </c>
      <c r="E1536" s="3" t="s">
        <v>127</v>
      </c>
      <c r="F1536" t="s">
        <v>964</v>
      </c>
      <c r="G1536" s="5" t="str">
        <f t="shared" si="23"/>
        <v>View Response</v>
      </c>
      <c r="H1536" t="s">
        <v>3020</v>
      </c>
      <c r="I1536" t="s">
        <v>3024</v>
      </c>
      <c r="J1536" t="s">
        <v>3029</v>
      </c>
      <c r="L1536" t="s">
        <v>2982</v>
      </c>
    </row>
    <row r="1537" spans="1:14" x14ac:dyDescent="0.35">
      <c r="A1537">
        <v>1191923</v>
      </c>
      <c r="B1537" t="s">
        <v>2448</v>
      </c>
      <c r="C1537" t="s">
        <v>4</v>
      </c>
      <c r="D1537" t="s">
        <v>4</v>
      </c>
      <c r="E1537" s="3" t="s">
        <v>4</v>
      </c>
      <c r="F1537" t="s">
        <v>965</v>
      </c>
      <c r="G1537" s="5" t="str">
        <f t="shared" si="23"/>
        <v>View Response</v>
      </c>
      <c r="H1537" t="s">
        <v>3020</v>
      </c>
      <c r="I1537" t="s">
        <v>3023</v>
      </c>
      <c r="J1537" t="s">
        <v>3029</v>
      </c>
      <c r="M1537" t="s">
        <v>2917</v>
      </c>
    </row>
    <row r="1538" spans="1:14" x14ac:dyDescent="0.35">
      <c r="A1538">
        <v>1191924</v>
      </c>
      <c r="B1538" t="s">
        <v>2449</v>
      </c>
      <c r="C1538" t="s">
        <v>966</v>
      </c>
      <c r="D1538" t="s">
        <v>4</v>
      </c>
      <c r="E1538" s="3" t="s">
        <v>4</v>
      </c>
      <c r="F1538" t="s">
        <v>967</v>
      </c>
      <c r="G1538" s="5" t="str">
        <f t="shared" si="23"/>
        <v>View Response</v>
      </c>
      <c r="H1538" t="s">
        <v>3019</v>
      </c>
      <c r="I1538" t="s">
        <v>3024</v>
      </c>
      <c r="J1538" t="s">
        <v>3029</v>
      </c>
      <c r="L1538" t="s">
        <v>2942</v>
      </c>
    </row>
    <row r="1539" spans="1:14" x14ac:dyDescent="0.35">
      <c r="A1539">
        <v>1191925</v>
      </c>
      <c r="B1539" t="s">
        <v>2433</v>
      </c>
      <c r="C1539" t="s">
        <v>4</v>
      </c>
      <c r="D1539" t="s">
        <v>4</v>
      </c>
      <c r="E1539" s="3" t="s">
        <v>4</v>
      </c>
      <c r="F1539" t="s">
        <v>968</v>
      </c>
      <c r="G1539" s="5" t="str">
        <f t="shared" ref="G1539:G1602" si="24">HYPERLINK(F1539,"View Response")</f>
        <v>View Response</v>
      </c>
      <c r="H1539" t="s">
        <v>3020</v>
      </c>
      <c r="I1539" t="s">
        <v>3029</v>
      </c>
      <c r="J1539" t="s">
        <v>3029</v>
      </c>
      <c r="M1539" t="s">
        <v>2923</v>
      </c>
    </row>
    <row r="1540" spans="1:14" x14ac:dyDescent="0.35">
      <c r="A1540">
        <v>1191925</v>
      </c>
      <c r="B1540" t="s">
        <v>2433</v>
      </c>
      <c r="C1540" t="s">
        <v>4</v>
      </c>
      <c r="D1540" t="s">
        <v>4</v>
      </c>
      <c r="E1540" s="3" t="s">
        <v>4</v>
      </c>
      <c r="F1540" t="s">
        <v>968</v>
      </c>
      <c r="G1540" s="5" t="str">
        <f t="shared" si="24"/>
        <v>View Response</v>
      </c>
      <c r="H1540" t="s">
        <v>3020</v>
      </c>
      <c r="I1540" t="s">
        <v>3029</v>
      </c>
      <c r="J1540" t="s">
        <v>3029</v>
      </c>
      <c r="M1540" t="s">
        <v>2924</v>
      </c>
    </row>
    <row r="1541" spans="1:14" x14ac:dyDescent="0.35">
      <c r="A1541">
        <v>1191925</v>
      </c>
      <c r="B1541" t="s">
        <v>2433</v>
      </c>
      <c r="C1541" t="s">
        <v>4</v>
      </c>
      <c r="D1541" t="s">
        <v>4</v>
      </c>
      <c r="E1541" s="3" t="s">
        <v>4</v>
      </c>
      <c r="F1541" t="s">
        <v>968</v>
      </c>
      <c r="G1541" s="5" t="str">
        <f t="shared" si="24"/>
        <v>View Response</v>
      </c>
      <c r="H1541" t="s">
        <v>3020</v>
      </c>
      <c r="I1541" t="s">
        <v>3029</v>
      </c>
      <c r="J1541" t="s">
        <v>3029</v>
      </c>
      <c r="M1541" t="s">
        <v>2950</v>
      </c>
    </row>
    <row r="1542" spans="1:14" x14ac:dyDescent="0.35">
      <c r="A1542">
        <v>1191928</v>
      </c>
      <c r="B1542" t="s">
        <v>2450</v>
      </c>
      <c r="C1542" t="s">
        <v>4</v>
      </c>
      <c r="D1542" t="s">
        <v>4</v>
      </c>
      <c r="E1542" s="3" t="s">
        <v>4</v>
      </c>
      <c r="F1542" t="s">
        <v>969</v>
      </c>
      <c r="G1542" s="5" t="str">
        <f t="shared" si="24"/>
        <v>View Response</v>
      </c>
      <c r="H1542" t="s">
        <v>3020</v>
      </c>
      <c r="I1542" t="s">
        <v>3023</v>
      </c>
      <c r="J1542" t="s">
        <v>3029</v>
      </c>
      <c r="M1542" t="s">
        <v>2923</v>
      </c>
    </row>
    <row r="1543" spans="1:14" x14ac:dyDescent="0.35">
      <c r="A1543">
        <v>1191928</v>
      </c>
      <c r="B1543" t="s">
        <v>2450</v>
      </c>
      <c r="C1543" t="s">
        <v>4</v>
      </c>
      <c r="D1543" t="s">
        <v>4</v>
      </c>
      <c r="E1543" s="3" t="s">
        <v>4</v>
      </c>
      <c r="F1543" t="s">
        <v>969</v>
      </c>
      <c r="G1543" s="5" t="str">
        <f t="shared" si="24"/>
        <v>View Response</v>
      </c>
      <c r="H1543" t="s">
        <v>3020</v>
      </c>
      <c r="I1543" t="s">
        <v>3023</v>
      </c>
      <c r="J1543" t="s">
        <v>3029</v>
      </c>
      <c r="M1543" t="s">
        <v>2924</v>
      </c>
    </row>
    <row r="1544" spans="1:14" x14ac:dyDescent="0.35">
      <c r="A1544">
        <v>1191929</v>
      </c>
      <c r="B1544" t="s">
        <v>2451</v>
      </c>
      <c r="D1544" t="s">
        <v>4</v>
      </c>
      <c r="E1544" s="3" t="s">
        <v>4</v>
      </c>
      <c r="F1544" t="s">
        <v>971</v>
      </c>
      <c r="G1544" s="5" t="str">
        <f t="shared" si="24"/>
        <v>View Response</v>
      </c>
      <c r="H1544" t="s">
        <v>3020</v>
      </c>
      <c r="I1544" t="s">
        <v>3029</v>
      </c>
      <c r="J1544" t="s">
        <v>3029</v>
      </c>
      <c r="M1544" t="s">
        <v>2923</v>
      </c>
    </row>
    <row r="1545" spans="1:14" x14ac:dyDescent="0.35">
      <c r="A1545">
        <v>1191929</v>
      </c>
      <c r="B1545" t="s">
        <v>2451</v>
      </c>
      <c r="D1545" t="s">
        <v>4</v>
      </c>
      <c r="E1545" s="3" t="s">
        <v>4</v>
      </c>
      <c r="F1545" t="s">
        <v>971</v>
      </c>
      <c r="G1545" s="5" t="str">
        <f t="shared" si="24"/>
        <v>View Response</v>
      </c>
      <c r="H1545" t="s">
        <v>3020</v>
      </c>
      <c r="I1545" t="s">
        <v>3029</v>
      </c>
      <c r="J1545" t="s">
        <v>3029</v>
      </c>
      <c r="M1545" t="s">
        <v>2924</v>
      </c>
    </row>
    <row r="1546" spans="1:14" x14ac:dyDescent="0.35">
      <c r="A1546">
        <v>1191929</v>
      </c>
      <c r="B1546" t="s">
        <v>2451</v>
      </c>
      <c r="D1546" t="s">
        <v>4</v>
      </c>
      <c r="E1546" s="3" t="s">
        <v>4</v>
      </c>
      <c r="F1546" t="s">
        <v>971</v>
      </c>
      <c r="G1546" s="5" t="str">
        <f t="shared" si="24"/>
        <v>View Response</v>
      </c>
      <c r="H1546" t="s">
        <v>3020</v>
      </c>
      <c r="I1546" t="s">
        <v>3029</v>
      </c>
      <c r="J1546" t="s">
        <v>3029</v>
      </c>
      <c r="M1546" t="s">
        <v>2950</v>
      </c>
    </row>
    <row r="1547" spans="1:14" x14ac:dyDescent="0.35">
      <c r="A1547">
        <v>1191930</v>
      </c>
      <c r="B1547" t="s">
        <v>2452</v>
      </c>
      <c r="C1547" t="s">
        <v>4</v>
      </c>
      <c r="D1547" t="s">
        <v>4</v>
      </c>
      <c r="E1547" s="3" t="s">
        <v>4</v>
      </c>
      <c r="F1547" t="s">
        <v>972</v>
      </c>
      <c r="G1547" s="5" t="str">
        <f t="shared" si="24"/>
        <v>View Response</v>
      </c>
      <c r="H1547" t="s">
        <v>3020</v>
      </c>
      <c r="I1547" t="s">
        <v>3023</v>
      </c>
      <c r="J1547" t="s">
        <v>3029</v>
      </c>
      <c r="N1547" t="s">
        <v>338</v>
      </c>
    </row>
    <row r="1548" spans="1:14" x14ac:dyDescent="0.35">
      <c r="A1548">
        <v>1191930</v>
      </c>
      <c r="B1548" t="s">
        <v>2452</v>
      </c>
      <c r="C1548" t="s">
        <v>4</v>
      </c>
      <c r="D1548" t="s">
        <v>4</v>
      </c>
      <c r="E1548" s="3" t="s">
        <v>4</v>
      </c>
      <c r="F1548" t="s">
        <v>972</v>
      </c>
      <c r="G1548" s="5" t="str">
        <f t="shared" si="24"/>
        <v>View Response</v>
      </c>
      <c r="H1548" t="s">
        <v>3020</v>
      </c>
      <c r="I1548" t="s">
        <v>3023</v>
      </c>
      <c r="J1548" t="s">
        <v>3029</v>
      </c>
      <c r="M1548" t="s">
        <v>2922</v>
      </c>
    </row>
    <row r="1549" spans="1:14" x14ac:dyDescent="0.35">
      <c r="A1549">
        <v>1191934</v>
      </c>
      <c r="B1549" t="s">
        <v>2453</v>
      </c>
      <c r="C1549" t="s">
        <v>4</v>
      </c>
      <c r="D1549" t="s">
        <v>4</v>
      </c>
      <c r="E1549" s="3" t="s">
        <v>4</v>
      </c>
      <c r="F1549" t="s">
        <v>973</v>
      </c>
      <c r="G1549" s="5" t="str">
        <f t="shared" si="24"/>
        <v>View Response</v>
      </c>
      <c r="H1549" t="s">
        <v>3020</v>
      </c>
      <c r="I1549" t="s">
        <v>3023</v>
      </c>
      <c r="J1549" t="s">
        <v>3029</v>
      </c>
      <c r="L1549" t="s">
        <v>2925</v>
      </c>
    </row>
    <row r="1550" spans="1:14" x14ac:dyDescent="0.35">
      <c r="A1550">
        <v>1191936</v>
      </c>
      <c r="B1550" t="s">
        <v>2454</v>
      </c>
      <c r="C1550" t="s">
        <v>4</v>
      </c>
      <c r="D1550" t="s">
        <v>4</v>
      </c>
      <c r="E1550" s="3" t="s">
        <v>4</v>
      </c>
      <c r="F1550" t="s">
        <v>974</v>
      </c>
      <c r="G1550" s="5" t="str">
        <f t="shared" si="24"/>
        <v>View Response</v>
      </c>
      <c r="H1550" t="s">
        <v>3020</v>
      </c>
      <c r="I1550" t="s">
        <v>3023</v>
      </c>
      <c r="J1550" t="s">
        <v>3029</v>
      </c>
      <c r="M1550" t="s">
        <v>2923</v>
      </c>
    </row>
    <row r="1551" spans="1:14" x14ac:dyDescent="0.35">
      <c r="A1551">
        <v>1191936</v>
      </c>
      <c r="B1551" t="s">
        <v>2454</v>
      </c>
      <c r="C1551" t="s">
        <v>4</v>
      </c>
      <c r="D1551" t="s">
        <v>4</v>
      </c>
      <c r="E1551" s="3" t="s">
        <v>4</v>
      </c>
      <c r="F1551" t="s">
        <v>974</v>
      </c>
      <c r="G1551" s="5" t="str">
        <f t="shared" si="24"/>
        <v>View Response</v>
      </c>
      <c r="H1551" t="s">
        <v>3020</v>
      </c>
      <c r="I1551" t="s">
        <v>3023</v>
      </c>
      <c r="J1551" t="s">
        <v>3029</v>
      </c>
      <c r="M1551" t="s">
        <v>2924</v>
      </c>
    </row>
    <row r="1552" spans="1:14" x14ac:dyDescent="0.35">
      <c r="A1552">
        <v>1191938</v>
      </c>
      <c r="B1552" t="s">
        <v>2455</v>
      </c>
      <c r="C1552" t="s">
        <v>4</v>
      </c>
      <c r="D1552" t="s">
        <v>4</v>
      </c>
      <c r="E1552" s="3" t="s">
        <v>4</v>
      </c>
      <c r="F1552" t="s">
        <v>975</v>
      </c>
      <c r="G1552" s="5" t="str">
        <f t="shared" si="24"/>
        <v>View Response</v>
      </c>
      <c r="H1552" t="s">
        <v>3020</v>
      </c>
      <c r="I1552" t="s">
        <v>3024</v>
      </c>
      <c r="J1552" t="s">
        <v>3022</v>
      </c>
      <c r="M1552" t="s">
        <v>2951</v>
      </c>
    </row>
    <row r="1553" spans="1:13" x14ac:dyDescent="0.35">
      <c r="A1553">
        <v>1191938</v>
      </c>
      <c r="B1553" t="s">
        <v>2455</v>
      </c>
      <c r="C1553" t="s">
        <v>4</v>
      </c>
      <c r="D1553" t="s">
        <v>4</v>
      </c>
      <c r="E1553" s="3" t="s">
        <v>4</v>
      </c>
      <c r="F1553" t="s">
        <v>975</v>
      </c>
      <c r="G1553" s="5" t="str">
        <f t="shared" si="24"/>
        <v>View Response</v>
      </c>
      <c r="H1553" t="s">
        <v>3020</v>
      </c>
      <c r="I1553" t="s">
        <v>3024</v>
      </c>
      <c r="J1553" t="s">
        <v>3022</v>
      </c>
      <c r="M1553" t="s">
        <v>2952</v>
      </c>
    </row>
    <row r="1554" spans="1:13" x14ac:dyDescent="0.35">
      <c r="A1554">
        <v>1191938</v>
      </c>
      <c r="B1554" t="s">
        <v>2455</v>
      </c>
      <c r="C1554" t="s">
        <v>4</v>
      </c>
      <c r="D1554" t="s">
        <v>4</v>
      </c>
      <c r="E1554" s="3" t="s">
        <v>4</v>
      </c>
      <c r="F1554" t="s">
        <v>975</v>
      </c>
      <c r="G1554" s="5" t="str">
        <f t="shared" si="24"/>
        <v>View Response</v>
      </c>
      <c r="H1554" t="s">
        <v>3020</v>
      </c>
      <c r="I1554" t="s">
        <v>3024</v>
      </c>
      <c r="J1554" t="s">
        <v>3022</v>
      </c>
      <c r="M1554" t="s">
        <v>3001</v>
      </c>
    </row>
    <row r="1555" spans="1:13" x14ac:dyDescent="0.35">
      <c r="A1555">
        <v>1191938</v>
      </c>
      <c r="B1555" t="s">
        <v>2455</v>
      </c>
      <c r="C1555" t="s">
        <v>4</v>
      </c>
      <c r="D1555" t="s">
        <v>4</v>
      </c>
      <c r="E1555" s="3" t="s">
        <v>4</v>
      </c>
      <c r="F1555" t="s">
        <v>975</v>
      </c>
      <c r="G1555" s="5" t="str">
        <f t="shared" si="24"/>
        <v>View Response</v>
      </c>
      <c r="H1555" t="s">
        <v>3020</v>
      </c>
      <c r="I1555" t="s">
        <v>3024</v>
      </c>
      <c r="J1555" t="s">
        <v>3022</v>
      </c>
      <c r="M1555" t="s">
        <v>2953</v>
      </c>
    </row>
    <row r="1556" spans="1:13" x14ac:dyDescent="0.35">
      <c r="A1556">
        <v>1191939</v>
      </c>
      <c r="B1556" t="s">
        <v>2451</v>
      </c>
      <c r="D1556" t="s">
        <v>4</v>
      </c>
      <c r="E1556" s="3" t="s">
        <v>4</v>
      </c>
      <c r="F1556" t="s">
        <v>976</v>
      </c>
      <c r="G1556" s="5" t="str">
        <f t="shared" si="24"/>
        <v>View Response</v>
      </c>
      <c r="H1556" t="s">
        <v>3020</v>
      </c>
      <c r="I1556" t="s">
        <v>3023</v>
      </c>
      <c r="J1556" t="s">
        <v>3029</v>
      </c>
      <c r="M1556" t="s">
        <v>2923</v>
      </c>
    </row>
    <row r="1557" spans="1:13" x14ac:dyDescent="0.35">
      <c r="A1557">
        <v>1191939</v>
      </c>
      <c r="B1557" t="s">
        <v>2451</v>
      </c>
      <c r="D1557" t="s">
        <v>4</v>
      </c>
      <c r="E1557" s="3" t="s">
        <v>4</v>
      </c>
      <c r="F1557" t="s">
        <v>976</v>
      </c>
      <c r="G1557" s="5" t="str">
        <f t="shared" si="24"/>
        <v>View Response</v>
      </c>
      <c r="H1557" t="s">
        <v>3020</v>
      </c>
      <c r="I1557" t="s">
        <v>3023</v>
      </c>
      <c r="J1557" t="s">
        <v>3029</v>
      </c>
      <c r="M1557" t="s">
        <v>2924</v>
      </c>
    </row>
    <row r="1558" spans="1:13" x14ac:dyDescent="0.35">
      <c r="A1558">
        <v>1191939</v>
      </c>
      <c r="B1558" t="s">
        <v>2451</v>
      </c>
      <c r="D1558" t="s">
        <v>4</v>
      </c>
      <c r="E1558" s="3" t="s">
        <v>4</v>
      </c>
      <c r="F1558" t="s">
        <v>976</v>
      </c>
      <c r="G1558" s="5" t="str">
        <f t="shared" si="24"/>
        <v>View Response</v>
      </c>
      <c r="H1558" t="s">
        <v>3020</v>
      </c>
      <c r="I1558" t="s">
        <v>3023</v>
      </c>
      <c r="J1558" t="s">
        <v>3029</v>
      </c>
      <c r="M1558" t="s">
        <v>2950</v>
      </c>
    </row>
    <row r="1559" spans="1:13" x14ac:dyDescent="0.35">
      <c r="A1559">
        <v>1191940</v>
      </c>
      <c r="B1559" t="s">
        <v>2451</v>
      </c>
      <c r="D1559" t="s">
        <v>4</v>
      </c>
      <c r="E1559" s="3" t="s">
        <v>4</v>
      </c>
      <c r="F1559" t="s">
        <v>977</v>
      </c>
      <c r="G1559" s="5" t="str">
        <f t="shared" si="24"/>
        <v>View Response</v>
      </c>
      <c r="H1559" t="s">
        <v>3020</v>
      </c>
      <c r="I1559" t="s">
        <v>3023</v>
      </c>
      <c r="J1559" t="s">
        <v>3029</v>
      </c>
      <c r="M1559" t="s">
        <v>2923</v>
      </c>
    </row>
    <row r="1560" spans="1:13" x14ac:dyDescent="0.35">
      <c r="A1560">
        <v>1191940</v>
      </c>
      <c r="B1560" t="s">
        <v>2451</v>
      </c>
      <c r="D1560" t="s">
        <v>4</v>
      </c>
      <c r="E1560" s="3" t="s">
        <v>4</v>
      </c>
      <c r="F1560" t="s">
        <v>977</v>
      </c>
      <c r="G1560" s="5" t="str">
        <f t="shared" si="24"/>
        <v>View Response</v>
      </c>
      <c r="H1560" t="s">
        <v>3020</v>
      </c>
      <c r="I1560" t="s">
        <v>3023</v>
      </c>
      <c r="J1560" t="s">
        <v>3029</v>
      </c>
      <c r="M1560" t="s">
        <v>2924</v>
      </c>
    </row>
    <row r="1561" spans="1:13" x14ac:dyDescent="0.35">
      <c r="A1561">
        <v>1191940</v>
      </c>
      <c r="B1561" t="s">
        <v>2451</v>
      </c>
      <c r="D1561" t="s">
        <v>4</v>
      </c>
      <c r="E1561" s="3" t="s">
        <v>4</v>
      </c>
      <c r="F1561" t="s">
        <v>977</v>
      </c>
      <c r="G1561" s="5" t="str">
        <f t="shared" si="24"/>
        <v>View Response</v>
      </c>
      <c r="H1561" t="s">
        <v>3020</v>
      </c>
      <c r="I1561" t="s">
        <v>3023</v>
      </c>
      <c r="J1561" t="s">
        <v>3029</v>
      </c>
      <c r="M1561" t="s">
        <v>2950</v>
      </c>
    </row>
    <row r="1562" spans="1:13" x14ac:dyDescent="0.35">
      <c r="A1562">
        <v>1191941</v>
      </c>
      <c r="B1562" t="s">
        <v>2331</v>
      </c>
      <c r="C1562" t="s">
        <v>4</v>
      </c>
      <c r="D1562" t="s">
        <v>4</v>
      </c>
      <c r="E1562" s="3" t="s">
        <v>4</v>
      </c>
      <c r="F1562" t="s">
        <v>978</v>
      </c>
      <c r="G1562" s="5" t="str">
        <f t="shared" si="24"/>
        <v>View Response</v>
      </c>
      <c r="H1562" t="s">
        <v>3020</v>
      </c>
      <c r="I1562" t="s">
        <v>3023</v>
      </c>
      <c r="J1562" t="s">
        <v>3021</v>
      </c>
      <c r="M1562" t="s">
        <v>2956</v>
      </c>
    </row>
    <row r="1563" spans="1:13" x14ac:dyDescent="0.35">
      <c r="A1563">
        <v>1191941</v>
      </c>
      <c r="B1563" t="s">
        <v>2331</v>
      </c>
      <c r="C1563" t="s">
        <v>4</v>
      </c>
      <c r="D1563" t="s">
        <v>4</v>
      </c>
      <c r="E1563" s="3" t="s">
        <v>4</v>
      </c>
      <c r="F1563" t="s">
        <v>978</v>
      </c>
      <c r="G1563" s="5" t="str">
        <f t="shared" si="24"/>
        <v>View Response</v>
      </c>
      <c r="H1563" t="s">
        <v>3020</v>
      </c>
      <c r="I1563" t="s">
        <v>3023</v>
      </c>
      <c r="J1563" t="s">
        <v>3021</v>
      </c>
      <c r="M1563" t="s">
        <v>2957</v>
      </c>
    </row>
    <row r="1564" spans="1:13" x14ac:dyDescent="0.35">
      <c r="A1564">
        <v>1191943</v>
      </c>
      <c r="B1564" t="s">
        <v>2451</v>
      </c>
      <c r="D1564" t="s">
        <v>4</v>
      </c>
      <c r="E1564" s="3" t="s">
        <v>4</v>
      </c>
      <c r="F1564" t="s">
        <v>979</v>
      </c>
      <c r="G1564" s="5" t="str">
        <f t="shared" si="24"/>
        <v>View Response</v>
      </c>
      <c r="H1564" t="s">
        <v>3020</v>
      </c>
      <c r="I1564" t="s">
        <v>3023</v>
      </c>
      <c r="J1564" t="s">
        <v>3029</v>
      </c>
      <c r="M1564" t="s">
        <v>2923</v>
      </c>
    </row>
    <row r="1565" spans="1:13" x14ac:dyDescent="0.35">
      <c r="A1565">
        <v>1191943</v>
      </c>
      <c r="B1565" t="s">
        <v>2451</v>
      </c>
      <c r="D1565" t="s">
        <v>4</v>
      </c>
      <c r="E1565" s="3" t="s">
        <v>4</v>
      </c>
      <c r="F1565" t="s">
        <v>979</v>
      </c>
      <c r="G1565" s="5" t="str">
        <f t="shared" si="24"/>
        <v>View Response</v>
      </c>
      <c r="H1565" t="s">
        <v>3020</v>
      </c>
      <c r="I1565" t="s">
        <v>3023</v>
      </c>
      <c r="J1565" t="s">
        <v>3029</v>
      </c>
      <c r="M1565" t="s">
        <v>2924</v>
      </c>
    </row>
    <row r="1566" spans="1:13" x14ac:dyDescent="0.35">
      <c r="A1566">
        <v>1191943</v>
      </c>
      <c r="B1566" t="s">
        <v>2451</v>
      </c>
      <c r="D1566" t="s">
        <v>4</v>
      </c>
      <c r="E1566" s="3" t="s">
        <v>4</v>
      </c>
      <c r="F1566" t="s">
        <v>979</v>
      </c>
      <c r="G1566" s="5" t="str">
        <f t="shared" si="24"/>
        <v>View Response</v>
      </c>
      <c r="H1566" t="s">
        <v>3020</v>
      </c>
      <c r="I1566" t="s">
        <v>3023</v>
      </c>
      <c r="J1566" t="s">
        <v>3029</v>
      </c>
      <c r="M1566" t="s">
        <v>2950</v>
      </c>
    </row>
    <row r="1567" spans="1:13" x14ac:dyDescent="0.35">
      <c r="A1567">
        <v>1191944</v>
      </c>
      <c r="B1567" t="s">
        <v>2456</v>
      </c>
      <c r="C1567" t="s">
        <v>4</v>
      </c>
      <c r="D1567" t="s">
        <v>4</v>
      </c>
      <c r="E1567" s="3" t="s">
        <v>4</v>
      </c>
      <c r="F1567" t="s">
        <v>980</v>
      </c>
      <c r="G1567" s="5" t="str">
        <f t="shared" si="24"/>
        <v>View Response</v>
      </c>
      <c r="H1567" t="s">
        <v>3020</v>
      </c>
      <c r="I1567" t="s">
        <v>3029</v>
      </c>
      <c r="J1567" t="s">
        <v>3029</v>
      </c>
      <c r="M1567" t="s">
        <v>2917</v>
      </c>
    </row>
    <row r="1568" spans="1:13" x14ac:dyDescent="0.35">
      <c r="A1568">
        <v>1191945</v>
      </c>
      <c r="B1568" t="s">
        <v>2457</v>
      </c>
      <c r="C1568" t="s">
        <v>4</v>
      </c>
      <c r="D1568" t="s">
        <v>4</v>
      </c>
      <c r="E1568" s="3" t="s">
        <v>127</v>
      </c>
      <c r="F1568" t="s">
        <v>981</v>
      </c>
      <c r="G1568" s="5" t="str">
        <f t="shared" si="24"/>
        <v>View Response</v>
      </c>
      <c r="H1568" t="s">
        <v>3020</v>
      </c>
      <c r="I1568" t="s">
        <v>3023</v>
      </c>
      <c r="J1568" t="s">
        <v>3029</v>
      </c>
      <c r="L1568" t="s">
        <v>2937</v>
      </c>
    </row>
    <row r="1569" spans="1:14" x14ac:dyDescent="0.35">
      <c r="A1569">
        <v>1191946</v>
      </c>
      <c r="B1569" t="s">
        <v>2449</v>
      </c>
      <c r="C1569" t="s">
        <v>966</v>
      </c>
      <c r="D1569" t="s">
        <v>4</v>
      </c>
      <c r="E1569" s="3" t="s">
        <v>127</v>
      </c>
      <c r="F1569" t="s">
        <v>982</v>
      </c>
      <c r="G1569" s="5" t="str">
        <f t="shared" si="24"/>
        <v>View Response</v>
      </c>
      <c r="H1569" t="s">
        <v>3020</v>
      </c>
      <c r="I1569" t="s">
        <v>3023</v>
      </c>
      <c r="J1569" t="s">
        <v>3029</v>
      </c>
      <c r="L1569" t="s">
        <v>2978</v>
      </c>
    </row>
    <row r="1570" spans="1:14" x14ac:dyDescent="0.35">
      <c r="A1570">
        <v>1191948</v>
      </c>
      <c r="B1570" t="s">
        <v>2458</v>
      </c>
      <c r="C1570" t="s">
        <v>4</v>
      </c>
      <c r="D1570" t="s">
        <v>4</v>
      </c>
      <c r="E1570" s="3" t="s">
        <v>4</v>
      </c>
      <c r="F1570" t="s">
        <v>983</v>
      </c>
      <c r="G1570" s="5" t="str">
        <f t="shared" si="24"/>
        <v>View Response</v>
      </c>
      <c r="H1570" t="s">
        <v>3020</v>
      </c>
      <c r="I1570" t="s">
        <v>3029</v>
      </c>
      <c r="J1570" t="s">
        <v>3029</v>
      </c>
      <c r="N1570" t="s">
        <v>338</v>
      </c>
    </row>
    <row r="1571" spans="1:14" x14ac:dyDescent="0.35">
      <c r="A1571">
        <v>1191948</v>
      </c>
      <c r="B1571" t="s">
        <v>2458</v>
      </c>
      <c r="C1571" t="s">
        <v>4</v>
      </c>
      <c r="D1571" t="s">
        <v>4</v>
      </c>
      <c r="E1571" s="3" t="s">
        <v>4</v>
      </c>
      <c r="F1571" t="s">
        <v>983</v>
      </c>
      <c r="G1571" s="5" t="str">
        <f t="shared" si="24"/>
        <v>View Response</v>
      </c>
      <c r="H1571" t="s">
        <v>3020</v>
      </c>
      <c r="I1571" t="s">
        <v>3029</v>
      </c>
      <c r="J1571" t="s">
        <v>3029</v>
      </c>
      <c r="L1571" t="s">
        <v>2925</v>
      </c>
    </row>
    <row r="1572" spans="1:14" x14ac:dyDescent="0.35">
      <c r="A1572">
        <v>1191948</v>
      </c>
      <c r="B1572" t="s">
        <v>2458</v>
      </c>
      <c r="C1572" t="s">
        <v>4</v>
      </c>
      <c r="D1572" t="s">
        <v>4</v>
      </c>
      <c r="E1572" s="3" t="s">
        <v>4</v>
      </c>
      <c r="F1572" t="s">
        <v>983</v>
      </c>
      <c r="G1572" s="5" t="str">
        <f t="shared" si="24"/>
        <v>View Response</v>
      </c>
      <c r="H1572" t="s">
        <v>3020</v>
      </c>
      <c r="I1572" t="s">
        <v>3029</v>
      </c>
      <c r="J1572" t="s">
        <v>3029</v>
      </c>
      <c r="M1572" t="s">
        <v>2922</v>
      </c>
    </row>
    <row r="1573" spans="1:14" x14ac:dyDescent="0.35">
      <c r="A1573">
        <v>1191949</v>
      </c>
      <c r="B1573" t="s">
        <v>2331</v>
      </c>
      <c r="C1573" t="s">
        <v>4</v>
      </c>
      <c r="D1573" t="s">
        <v>4</v>
      </c>
      <c r="E1573" s="3" t="s">
        <v>4</v>
      </c>
      <c r="F1573" t="s">
        <v>984</v>
      </c>
      <c r="G1573" s="5" t="str">
        <f t="shared" si="24"/>
        <v>View Response</v>
      </c>
      <c r="H1573" t="s">
        <v>3020</v>
      </c>
      <c r="I1573" t="s">
        <v>3023</v>
      </c>
      <c r="J1573" t="s">
        <v>3021</v>
      </c>
      <c r="M1573" t="s">
        <v>2956</v>
      </c>
    </row>
    <row r="1574" spans="1:14" x14ac:dyDescent="0.35">
      <c r="A1574">
        <v>1191949</v>
      </c>
      <c r="B1574" t="s">
        <v>2331</v>
      </c>
      <c r="C1574" t="s">
        <v>4</v>
      </c>
      <c r="D1574" t="s">
        <v>4</v>
      </c>
      <c r="E1574" s="3" t="s">
        <v>4</v>
      </c>
      <c r="F1574" t="s">
        <v>984</v>
      </c>
      <c r="G1574" s="5" t="str">
        <f t="shared" si="24"/>
        <v>View Response</v>
      </c>
      <c r="H1574" t="s">
        <v>3020</v>
      </c>
      <c r="I1574" t="s">
        <v>3023</v>
      </c>
      <c r="J1574" t="s">
        <v>3021</v>
      </c>
      <c r="M1574" t="s">
        <v>2957</v>
      </c>
    </row>
    <row r="1575" spans="1:14" x14ac:dyDescent="0.35">
      <c r="A1575">
        <v>1191950</v>
      </c>
      <c r="B1575" t="s">
        <v>2459</v>
      </c>
      <c r="C1575" t="s">
        <v>4</v>
      </c>
      <c r="D1575" t="s">
        <v>4</v>
      </c>
      <c r="E1575" s="3" t="s">
        <v>4</v>
      </c>
      <c r="F1575" t="s">
        <v>985</v>
      </c>
      <c r="G1575" s="5" t="str">
        <f t="shared" si="24"/>
        <v>View Response</v>
      </c>
      <c r="H1575" t="s">
        <v>3020</v>
      </c>
      <c r="I1575" t="s">
        <v>3029</v>
      </c>
      <c r="J1575" t="s">
        <v>3021</v>
      </c>
      <c r="L1575" t="s">
        <v>2978</v>
      </c>
    </row>
    <row r="1576" spans="1:14" x14ac:dyDescent="0.35">
      <c r="A1576">
        <v>1191954</v>
      </c>
      <c r="B1576" t="s">
        <v>2460</v>
      </c>
      <c r="C1576" t="s">
        <v>986</v>
      </c>
      <c r="D1576" t="s">
        <v>4</v>
      </c>
      <c r="E1576" s="3" t="s">
        <v>4</v>
      </c>
      <c r="F1576" t="s">
        <v>987</v>
      </c>
      <c r="G1576" s="5" t="str">
        <f t="shared" si="24"/>
        <v>View Response</v>
      </c>
      <c r="H1576" t="s">
        <v>3020</v>
      </c>
      <c r="I1576" t="s">
        <v>3029</v>
      </c>
      <c r="J1576" t="s">
        <v>3021</v>
      </c>
      <c r="L1576" t="s">
        <v>2938</v>
      </c>
    </row>
    <row r="1577" spans="1:14" x14ac:dyDescent="0.35">
      <c r="A1577">
        <v>1191955</v>
      </c>
      <c r="B1577" t="s">
        <v>2449</v>
      </c>
      <c r="C1577" t="s">
        <v>966</v>
      </c>
      <c r="D1577" t="s">
        <v>4</v>
      </c>
      <c r="E1577" s="3" t="s">
        <v>4</v>
      </c>
      <c r="F1577" t="s">
        <v>988</v>
      </c>
      <c r="G1577" s="5" t="str">
        <f t="shared" si="24"/>
        <v>View Response</v>
      </c>
      <c r="H1577" t="s">
        <v>3019</v>
      </c>
      <c r="I1577" t="s">
        <v>3024</v>
      </c>
      <c r="J1577" t="s">
        <v>3029</v>
      </c>
      <c r="L1577" t="s">
        <v>2978</v>
      </c>
    </row>
    <row r="1578" spans="1:14" x14ac:dyDescent="0.35">
      <c r="A1578">
        <v>1191956</v>
      </c>
      <c r="B1578" t="s">
        <v>2451</v>
      </c>
      <c r="C1578" t="s">
        <v>970</v>
      </c>
      <c r="D1578" t="s">
        <v>4</v>
      </c>
      <c r="E1578" s="3" t="s">
        <v>4</v>
      </c>
      <c r="F1578" t="s">
        <v>989</v>
      </c>
      <c r="G1578" s="5" t="str">
        <f t="shared" si="24"/>
        <v>View Response</v>
      </c>
      <c r="H1578" t="s">
        <v>3020</v>
      </c>
      <c r="I1578" t="s">
        <v>3023</v>
      </c>
      <c r="J1578" t="s">
        <v>3029</v>
      </c>
      <c r="M1578" t="s">
        <v>2923</v>
      </c>
    </row>
    <row r="1579" spans="1:14" x14ac:dyDescent="0.35">
      <c r="A1579">
        <v>1191956</v>
      </c>
      <c r="B1579" t="s">
        <v>2451</v>
      </c>
      <c r="C1579" t="s">
        <v>970</v>
      </c>
      <c r="D1579" t="s">
        <v>4</v>
      </c>
      <c r="E1579" s="3" t="s">
        <v>4</v>
      </c>
      <c r="F1579" t="s">
        <v>989</v>
      </c>
      <c r="G1579" s="5" t="str">
        <f t="shared" si="24"/>
        <v>View Response</v>
      </c>
      <c r="H1579" t="s">
        <v>3020</v>
      </c>
      <c r="I1579" t="s">
        <v>3023</v>
      </c>
      <c r="J1579" t="s">
        <v>3029</v>
      </c>
      <c r="M1579" t="s">
        <v>2924</v>
      </c>
    </row>
    <row r="1580" spans="1:14" x14ac:dyDescent="0.35">
      <c r="A1580">
        <v>1191956</v>
      </c>
      <c r="B1580" t="s">
        <v>2451</v>
      </c>
      <c r="C1580" t="s">
        <v>970</v>
      </c>
      <c r="D1580" t="s">
        <v>4</v>
      </c>
      <c r="E1580" s="3" t="s">
        <v>4</v>
      </c>
      <c r="F1580" t="s">
        <v>989</v>
      </c>
      <c r="G1580" s="5" t="str">
        <f t="shared" si="24"/>
        <v>View Response</v>
      </c>
      <c r="H1580" t="s">
        <v>3020</v>
      </c>
      <c r="I1580" t="s">
        <v>3023</v>
      </c>
      <c r="J1580" t="s">
        <v>3029</v>
      </c>
      <c r="M1580" t="s">
        <v>2950</v>
      </c>
    </row>
    <row r="1581" spans="1:14" x14ac:dyDescent="0.35">
      <c r="A1581">
        <v>1191957</v>
      </c>
      <c r="B1581" t="s">
        <v>2449</v>
      </c>
      <c r="C1581" t="s">
        <v>966</v>
      </c>
      <c r="D1581" t="s">
        <v>4</v>
      </c>
      <c r="E1581" s="3" t="s">
        <v>4</v>
      </c>
      <c r="F1581" t="s">
        <v>990</v>
      </c>
      <c r="G1581" s="5" t="str">
        <f t="shared" si="24"/>
        <v>View Response</v>
      </c>
      <c r="H1581" t="s">
        <v>3019</v>
      </c>
      <c r="I1581" t="s">
        <v>3024</v>
      </c>
      <c r="J1581" t="s">
        <v>3029</v>
      </c>
      <c r="L1581" t="s">
        <v>2978</v>
      </c>
    </row>
    <row r="1582" spans="1:14" x14ac:dyDescent="0.35">
      <c r="A1582">
        <v>1191959</v>
      </c>
      <c r="B1582" t="s">
        <v>2461</v>
      </c>
      <c r="C1582" t="s">
        <v>4</v>
      </c>
      <c r="D1582" t="s">
        <v>4</v>
      </c>
      <c r="E1582" s="3" t="s">
        <v>127</v>
      </c>
      <c r="F1582" t="s">
        <v>991</v>
      </c>
      <c r="G1582" s="5" t="str">
        <f t="shared" si="24"/>
        <v>View Response</v>
      </c>
      <c r="H1582" t="s">
        <v>3020</v>
      </c>
      <c r="I1582" t="s">
        <v>3024</v>
      </c>
      <c r="J1582" t="s">
        <v>3029</v>
      </c>
      <c r="N1582" t="s">
        <v>232</v>
      </c>
    </row>
    <row r="1583" spans="1:14" x14ac:dyDescent="0.35">
      <c r="A1583">
        <v>1191959</v>
      </c>
      <c r="B1583" t="s">
        <v>2461</v>
      </c>
      <c r="C1583" t="s">
        <v>4</v>
      </c>
      <c r="D1583" t="s">
        <v>4</v>
      </c>
      <c r="E1583" s="3" t="s">
        <v>127</v>
      </c>
      <c r="F1583" t="s">
        <v>991</v>
      </c>
      <c r="G1583" s="5" t="str">
        <f t="shared" si="24"/>
        <v>View Response</v>
      </c>
      <c r="H1583" t="s">
        <v>3020</v>
      </c>
      <c r="I1583" t="s">
        <v>3024</v>
      </c>
      <c r="J1583" t="s">
        <v>3029</v>
      </c>
      <c r="L1583" t="s">
        <v>2937</v>
      </c>
    </row>
    <row r="1584" spans="1:14" x14ac:dyDescent="0.35">
      <c r="A1584">
        <v>1191960</v>
      </c>
      <c r="B1584" t="s">
        <v>2449</v>
      </c>
      <c r="C1584" t="s">
        <v>966</v>
      </c>
      <c r="D1584" t="s">
        <v>4</v>
      </c>
      <c r="E1584" s="3" t="s">
        <v>4</v>
      </c>
      <c r="F1584" t="s">
        <v>992</v>
      </c>
      <c r="G1584" s="5" t="str">
        <f t="shared" si="24"/>
        <v>View Response</v>
      </c>
      <c r="H1584" t="s">
        <v>3020</v>
      </c>
      <c r="I1584" t="s">
        <v>3024</v>
      </c>
      <c r="J1584" t="s">
        <v>3029</v>
      </c>
      <c r="L1584" t="s">
        <v>2978</v>
      </c>
    </row>
    <row r="1585" spans="1:13" x14ac:dyDescent="0.35">
      <c r="A1585">
        <v>1191961</v>
      </c>
      <c r="B1585" t="s">
        <v>2462</v>
      </c>
      <c r="C1585" t="s">
        <v>4</v>
      </c>
      <c r="D1585" t="s">
        <v>4</v>
      </c>
      <c r="E1585" s="3" t="s">
        <v>4</v>
      </c>
      <c r="F1585" t="s">
        <v>993</v>
      </c>
      <c r="G1585" s="5" t="str">
        <f t="shared" si="24"/>
        <v>View Response</v>
      </c>
      <c r="H1585" t="s">
        <v>3029</v>
      </c>
      <c r="I1585" t="s">
        <v>3024</v>
      </c>
      <c r="J1585" t="s">
        <v>3022</v>
      </c>
      <c r="M1585" t="s">
        <v>2923</v>
      </c>
    </row>
    <row r="1586" spans="1:13" x14ac:dyDescent="0.35">
      <c r="A1586">
        <v>1191961</v>
      </c>
      <c r="B1586" t="s">
        <v>2462</v>
      </c>
      <c r="C1586" t="s">
        <v>4</v>
      </c>
      <c r="D1586" t="s">
        <v>4</v>
      </c>
      <c r="E1586" s="3" t="s">
        <v>4</v>
      </c>
      <c r="F1586" t="s">
        <v>993</v>
      </c>
      <c r="G1586" s="5" t="str">
        <f t="shared" si="24"/>
        <v>View Response</v>
      </c>
      <c r="H1586" t="s">
        <v>3029</v>
      </c>
      <c r="I1586" t="s">
        <v>3024</v>
      </c>
      <c r="J1586" t="s">
        <v>3022</v>
      </c>
      <c r="M1586" t="s">
        <v>2924</v>
      </c>
    </row>
    <row r="1587" spans="1:13" x14ac:dyDescent="0.35">
      <c r="A1587">
        <v>1191962</v>
      </c>
      <c r="B1587" t="s">
        <v>1885</v>
      </c>
      <c r="C1587" t="s">
        <v>4</v>
      </c>
      <c r="D1587" t="s">
        <v>4</v>
      </c>
      <c r="E1587" s="3" t="s">
        <v>4</v>
      </c>
      <c r="F1587" t="s">
        <v>994</v>
      </c>
      <c r="G1587" s="5" t="str">
        <f t="shared" si="24"/>
        <v>View Response</v>
      </c>
      <c r="H1587" t="s">
        <v>3020</v>
      </c>
      <c r="I1587" t="s">
        <v>3029</v>
      </c>
      <c r="J1587" t="s">
        <v>3029</v>
      </c>
      <c r="M1587" t="s">
        <v>2917</v>
      </c>
    </row>
    <row r="1588" spans="1:13" x14ac:dyDescent="0.35">
      <c r="A1588">
        <v>1191963</v>
      </c>
      <c r="B1588" t="s">
        <v>2463</v>
      </c>
      <c r="D1588" t="s">
        <v>4</v>
      </c>
      <c r="E1588" s="3" t="s">
        <v>4</v>
      </c>
      <c r="F1588" t="s">
        <v>995</v>
      </c>
      <c r="G1588" s="5" t="str">
        <f t="shared" si="24"/>
        <v>View Response</v>
      </c>
      <c r="H1588" t="s">
        <v>3020</v>
      </c>
      <c r="I1588" t="s">
        <v>3029</v>
      </c>
      <c r="J1588" t="s">
        <v>3029</v>
      </c>
      <c r="L1588" t="s">
        <v>2937</v>
      </c>
    </row>
    <row r="1589" spans="1:13" x14ac:dyDescent="0.35">
      <c r="A1589">
        <v>1191964</v>
      </c>
      <c r="B1589" t="s">
        <v>2464</v>
      </c>
      <c r="C1589" t="s">
        <v>4</v>
      </c>
      <c r="D1589" t="s">
        <v>4</v>
      </c>
      <c r="E1589" s="3" t="s">
        <v>4</v>
      </c>
      <c r="F1589" t="s">
        <v>996</v>
      </c>
      <c r="G1589" s="5" t="str">
        <f t="shared" si="24"/>
        <v>View Response</v>
      </c>
      <c r="H1589" t="s">
        <v>3020</v>
      </c>
      <c r="I1589" t="s">
        <v>3024</v>
      </c>
      <c r="J1589" t="s">
        <v>3029</v>
      </c>
      <c r="L1589" t="s">
        <v>2955</v>
      </c>
    </row>
    <row r="1590" spans="1:13" x14ac:dyDescent="0.35">
      <c r="A1590">
        <v>1191964</v>
      </c>
      <c r="B1590" t="s">
        <v>2464</v>
      </c>
      <c r="C1590" t="s">
        <v>4</v>
      </c>
      <c r="D1590" t="s">
        <v>4</v>
      </c>
      <c r="E1590" s="3" t="s">
        <v>4</v>
      </c>
      <c r="F1590" t="s">
        <v>996</v>
      </c>
      <c r="G1590" s="5" t="str">
        <f t="shared" si="24"/>
        <v>View Response</v>
      </c>
      <c r="H1590" t="s">
        <v>3020</v>
      </c>
      <c r="I1590" t="s">
        <v>3024</v>
      </c>
      <c r="J1590" t="s">
        <v>3029</v>
      </c>
      <c r="L1590" t="s">
        <v>2925</v>
      </c>
    </row>
    <row r="1591" spans="1:13" x14ac:dyDescent="0.35">
      <c r="A1591">
        <v>1191964</v>
      </c>
      <c r="B1591" t="s">
        <v>2464</v>
      </c>
      <c r="C1591" t="s">
        <v>4</v>
      </c>
      <c r="D1591" t="s">
        <v>4</v>
      </c>
      <c r="E1591" s="3" t="s">
        <v>4</v>
      </c>
      <c r="F1591" t="s">
        <v>996</v>
      </c>
      <c r="G1591" s="5" t="str">
        <f t="shared" si="24"/>
        <v>View Response</v>
      </c>
      <c r="H1591" t="s">
        <v>3020</v>
      </c>
      <c r="I1591" t="s">
        <v>3024</v>
      </c>
      <c r="J1591" t="s">
        <v>3029</v>
      </c>
      <c r="M1591" t="s">
        <v>2917</v>
      </c>
    </row>
    <row r="1592" spans="1:13" x14ac:dyDescent="0.35">
      <c r="A1592">
        <v>1191965</v>
      </c>
      <c r="B1592" t="s">
        <v>2465</v>
      </c>
      <c r="C1592" t="s">
        <v>4</v>
      </c>
      <c r="D1592" t="s">
        <v>4</v>
      </c>
      <c r="E1592" s="3" t="s">
        <v>4</v>
      </c>
      <c r="F1592" t="s">
        <v>997</v>
      </c>
      <c r="G1592" s="5" t="str">
        <f t="shared" si="24"/>
        <v>View Response</v>
      </c>
      <c r="H1592" t="s">
        <v>3020</v>
      </c>
      <c r="I1592" t="s">
        <v>3024</v>
      </c>
      <c r="J1592" t="s">
        <v>3022</v>
      </c>
      <c r="M1592" t="s">
        <v>2917</v>
      </c>
    </row>
    <row r="1593" spans="1:13" x14ac:dyDescent="0.35">
      <c r="A1593">
        <v>1191966</v>
      </c>
      <c r="B1593" t="s">
        <v>2461</v>
      </c>
      <c r="C1593" t="s">
        <v>4</v>
      </c>
      <c r="D1593" t="s">
        <v>4</v>
      </c>
      <c r="E1593" s="3" t="s">
        <v>127</v>
      </c>
      <c r="F1593" t="s">
        <v>998</v>
      </c>
      <c r="G1593" s="5" t="str">
        <f t="shared" si="24"/>
        <v>View Response</v>
      </c>
      <c r="H1593" t="s">
        <v>3020</v>
      </c>
      <c r="I1593" t="s">
        <v>3023</v>
      </c>
      <c r="J1593" t="s">
        <v>3029</v>
      </c>
      <c r="L1593" t="s">
        <v>2987</v>
      </c>
    </row>
    <row r="1594" spans="1:13" x14ac:dyDescent="0.35">
      <c r="A1594">
        <v>1191967</v>
      </c>
      <c r="B1594" t="s">
        <v>2466</v>
      </c>
      <c r="C1594" t="s">
        <v>4</v>
      </c>
      <c r="D1594" t="s">
        <v>4</v>
      </c>
      <c r="E1594" s="3" t="s">
        <v>4</v>
      </c>
      <c r="F1594" t="s">
        <v>999</v>
      </c>
      <c r="G1594" s="5" t="str">
        <f t="shared" si="24"/>
        <v>View Response</v>
      </c>
      <c r="H1594" t="s">
        <v>3020</v>
      </c>
      <c r="I1594" t="s">
        <v>3023</v>
      </c>
      <c r="J1594" t="s">
        <v>3029</v>
      </c>
      <c r="M1594" t="s">
        <v>2931</v>
      </c>
    </row>
    <row r="1595" spans="1:13" x14ac:dyDescent="0.35">
      <c r="A1595">
        <v>1191967</v>
      </c>
      <c r="B1595" t="s">
        <v>2466</v>
      </c>
      <c r="C1595" t="s">
        <v>4</v>
      </c>
      <c r="D1595" t="s">
        <v>4</v>
      </c>
      <c r="E1595" s="3" t="s">
        <v>4</v>
      </c>
      <c r="F1595" t="s">
        <v>999</v>
      </c>
      <c r="G1595" s="5" t="str">
        <f t="shared" si="24"/>
        <v>View Response</v>
      </c>
      <c r="H1595" t="s">
        <v>3020</v>
      </c>
      <c r="I1595" t="s">
        <v>3023</v>
      </c>
      <c r="J1595" t="s">
        <v>3029</v>
      </c>
      <c r="M1595" t="s">
        <v>2932</v>
      </c>
    </row>
    <row r="1596" spans="1:13" x14ac:dyDescent="0.35">
      <c r="A1596">
        <v>1191968</v>
      </c>
      <c r="B1596" t="s">
        <v>2461</v>
      </c>
      <c r="C1596" t="s">
        <v>4</v>
      </c>
      <c r="D1596" t="s">
        <v>4</v>
      </c>
      <c r="E1596" s="3" t="s">
        <v>4</v>
      </c>
      <c r="F1596" t="s">
        <v>1000</v>
      </c>
      <c r="G1596" s="5" t="str">
        <f t="shared" si="24"/>
        <v>View Response</v>
      </c>
      <c r="H1596" t="s">
        <v>3020</v>
      </c>
      <c r="I1596" t="s">
        <v>3023</v>
      </c>
      <c r="J1596" t="s">
        <v>3029</v>
      </c>
      <c r="L1596" t="s">
        <v>2973</v>
      </c>
    </row>
    <row r="1597" spans="1:13" x14ac:dyDescent="0.35">
      <c r="A1597">
        <v>1191972</v>
      </c>
      <c r="B1597" t="s">
        <v>2467</v>
      </c>
      <c r="C1597" t="s">
        <v>4</v>
      </c>
      <c r="D1597" t="s">
        <v>4</v>
      </c>
      <c r="E1597" s="3" t="s">
        <v>4</v>
      </c>
      <c r="F1597" t="s">
        <v>1001</v>
      </c>
      <c r="G1597" s="5" t="str">
        <f t="shared" si="24"/>
        <v>View Response</v>
      </c>
      <c r="H1597" t="s">
        <v>3020</v>
      </c>
      <c r="I1597" t="s">
        <v>3023</v>
      </c>
      <c r="J1597" t="s">
        <v>3029</v>
      </c>
      <c r="M1597" t="s">
        <v>2931</v>
      </c>
    </row>
    <row r="1598" spans="1:13" x14ac:dyDescent="0.35">
      <c r="A1598">
        <v>1191972</v>
      </c>
      <c r="B1598" t="s">
        <v>2467</v>
      </c>
      <c r="C1598" t="s">
        <v>4</v>
      </c>
      <c r="D1598" t="s">
        <v>4</v>
      </c>
      <c r="E1598" s="3" t="s">
        <v>4</v>
      </c>
      <c r="F1598" t="s">
        <v>1001</v>
      </c>
      <c r="G1598" s="5" t="str">
        <f t="shared" si="24"/>
        <v>View Response</v>
      </c>
      <c r="H1598" t="s">
        <v>3020</v>
      </c>
      <c r="I1598" t="s">
        <v>3023</v>
      </c>
      <c r="J1598" t="s">
        <v>3029</v>
      </c>
      <c r="M1598" t="s">
        <v>2932</v>
      </c>
    </row>
    <row r="1599" spans="1:13" x14ac:dyDescent="0.35">
      <c r="A1599">
        <v>1191973</v>
      </c>
      <c r="B1599" t="s">
        <v>2461</v>
      </c>
      <c r="C1599" t="s">
        <v>4</v>
      </c>
      <c r="D1599" t="s">
        <v>4</v>
      </c>
      <c r="E1599" s="3" t="s">
        <v>4</v>
      </c>
      <c r="F1599" t="s">
        <v>1002</v>
      </c>
      <c r="G1599" s="5" t="str">
        <f t="shared" si="24"/>
        <v>View Response</v>
      </c>
      <c r="H1599" t="s">
        <v>3019</v>
      </c>
      <c r="I1599" t="s">
        <v>3024</v>
      </c>
      <c r="J1599" t="s">
        <v>3029</v>
      </c>
      <c r="L1599" t="s">
        <v>2976</v>
      </c>
    </row>
    <row r="1600" spans="1:13" x14ac:dyDescent="0.35">
      <c r="A1600">
        <v>1191974</v>
      </c>
      <c r="B1600" t="s">
        <v>2433</v>
      </c>
      <c r="C1600" t="s">
        <v>4</v>
      </c>
      <c r="D1600" t="s">
        <v>4</v>
      </c>
      <c r="E1600" s="3" t="s">
        <v>4</v>
      </c>
      <c r="F1600" t="s">
        <v>1003</v>
      </c>
      <c r="G1600" s="5" t="str">
        <f t="shared" si="24"/>
        <v>View Response</v>
      </c>
      <c r="H1600" t="s">
        <v>3020</v>
      </c>
      <c r="I1600" t="s">
        <v>3029</v>
      </c>
      <c r="J1600" t="s">
        <v>3029</v>
      </c>
      <c r="M1600" t="s">
        <v>2923</v>
      </c>
    </row>
    <row r="1601" spans="1:14" x14ac:dyDescent="0.35">
      <c r="A1601">
        <v>1191974</v>
      </c>
      <c r="B1601" t="s">
        <v>2433</v>
      </c>
      <c r="C1601" t="s">
        <v>4</v>
      </c>
      <c r="D1601" t="s">
        <v>4</v>
      </c>
      <c r="E1601" s="3" t="s">
        <v>4</v>
      </c>
      <c r="F1601" t="s">
        <v>1003</v>
      </c>
      <c r="G1601" s="5" t="str">
        <f t="shared" si="24"/>
        <v>View Response</v>
      </c>
      <c r="H1601" t="s">
        <v>3020</v>
      </c>
      <c r="I1601" t="s">
        <v>3029</v>
      </c>
      <c r="J1601" t="s">
        <v>3029</v>
      </c>
      <c r="M1601" t="s">
        <v>2924</v>
      </c>
    </row>
    <row r="1602" spans="1:14" x14ac:dyDescent="0.35">
      <c r="A1602">
        <v>1191974</v>
      </c>
      <c r="B1602" t="s">
        <v>2433</v>
      </c>
      <c r="C1602" t="s">
        <v>4</v>
      </c>
      <c r="D1602" t="s">
        <v>4</v>
      </c>
      <c r="E1602" s="3" t="s">
        <v>4</v>
      </c>
      <c r="F1602" t="s">
        <v>1003</v>
      </c>
      <c r="G1602" s="5" t="str">
        <f t="shared" si="24"/>
        <v>View Response</v>
      </c>
      <c r="H1602" t="s">
        <v>3020</v>
      </c>
      <c r="I1602" t="s">
        <v>3029</v>
      </c>
      <c r="J1602" t="s">
        <v>3029</v>
      </c>
      <c r="M1602" t="s">
        <v>2950</v>
      </c>
    </row>
    <row r="1603" spans="1:14" x14ac:dyDescent="0.35">
      <c r="A1603">
        <v>1191975</v>
      </c>
      <c r="B1603" t="s">
        <v>2468</v>
      </c>
      <c r="C1603" t="s">
        <v>4</v>
      </c>
      <c r="D1603" t="s">
        <v>4</v>
      </c>
      <c r="E1603" s="3" t="s">
        <v>4</v>
      </c>
      <c r="F1603" t="s">
        <v>1004</v>
      </c>
      <c r="G1603" s="5" t="str">
        <f t="shared" ref="G1603:G1666" si="25">HYPERLINK(F1603,"View Response")</f>
        <v>View Response</v>
      </c>
      <c r="H1603" t="s">
        <v>3020</v>
      </c>
      <c r="I1603" t="s">
        <v>3029</v>
      </c>
      <c r="J1603" t="s">
        <v>3029</v>
      </c>
      <c r="M1603" t="s">
        <v>2931</v>
      </c>
    </row>
    <row r="1604" spans="1:14" x14ac:dyDescent="0.35">
      <c r="A1604">
        <v>1191975</v>
      </c>
      <c r="B1604" t="s">
        <v>2468</v>
      </c>
      <c r="C1604" t="s">
        <v>4</v>
      </c>
      <c r="D1604" t="s">
        <v>4</v>
      </c>
      <c r="E1604" s="3" t="s">
        <v>4</v>
      </c>
      <c r="F1604" t="s">
        <v>1004</v>
      </c>
      <c r="G1604" s="5" t="str">
        <f t="shared" si="25"/>
        <v>View Response</v>
      </c>
      <c r="H1604" t="s">
        <v>3020</v>
      </c>
      <c r="I1604" t="s">
        <v>3029</v>
      </c>
      <c r="J1604" t="s">
        <v>3029</v>
      </c>
      <c r="M1604" t="s">
        <v>2932</v>
      </c>
    </row>
    <row r="1605" spans="1:14" x14ac:dyDescent="0.35">
      <c r="A1605">
        <v>1191976</v>
      </c>
      <c r="B1605" t="s">
        <v>2469</v>
      </c>
      <c r="C1605" t="s">
        <v>4</v>
      </c>
      <c r="D1605" t="s">
        <v>4</v>
      </c>
      <c r="E1605" s="3" t="s">
        <v>4</v>
      </c>
      <c r="F1605" t="s">
        <v>1005</v>
      </c>
      <c r="G1605" s="5" t="str">
        <f t="shared" si="25"/>
        <v>View Response</v>
      </c>
      <c r="H1605" t="s">
        <v>3029</v>
      </c>
      <c r="I1605" t="s">
        <v>3023</v>
      </c>
      <c r="J1605" t="s">
        <v>3029</v>
      </c>
      <c r="N1605" t="s">
        <v>232</v>
      </c>
    </row>
    <row r="1606" spans="1:14" x14ac:dyDescent="0.35">
      <c r="A1606">
        <v>1191976</v>
      </c>
      <c r="B1606" t="s">
        <v>2469</v>
      </c>
      <c r="C1606" t="s">
        <v>4</v>
      </c>
      <c r="D1606" t="s">
        <v>4</v>
      </c>
      <c r="E1606" s="3" t="s">
        <v>4</v>
      </c>
      <c r="F1606" t="s">
        <v>1005</v>
      </c>
      <c r="G1606" s="5" t="str">
        <f t="shared" si="25"/>
        <v>View Response</v>
      </c>
      <c r="H1606" t="s">
        <v>3029</v>
      </c>
      <c r="I1606" t="s">
        <v>3023</v>
      </c>
      <c r="J1606" t="s">
        <v>3029</v>
      </c>
      <c r="M1606" t="s">
        <v>2931</v>
      </c>
    </row>
    <row r="1607" spans="1:14" x14ac:dyDescent="0.35">
      <c r="A1607">
        <v>1191976</v>
      </c>
      <c r="B1607" t="s">
        <v>2469</v>
      </c>
      <c r="C1607" t="s">
        <v>4</v>
      </c>
      <c r="D1607" t="s">
        <v>4</v>
      </c>
      <c r="E1607" s="3" t="s">
        <v>4</v>
      </c>
      <c r="F1607" t="s">
        <v>1005</v>
      </c>
      <c r="G1607" s="5" t="str">
        <f t="shared" si="25"/>
        <v>View Response</v>
      </c>
      <c r="H1607" t="s">
        <v>3029</v>
      </c>
      <c r="I1607" t="s">
        <v>3023</v>
      </c>
      <c r="J1607" t="s">
        <v>3029</v>
      </c>
      <c r="M1607" t="s">
        <v>2932</v>
      </c>
    </row>
    <row r="1608" spans="1:14" x14ac:dyDescent="0.35">
      <c r="A1608">
        <v>1191977</v>
      </c>
      <c r="B1608" t="s">
        <v>2470</v>
      </c>
      <c r="C1608" t="s">
        <v>4</v>
      </c>
      <c r="D1608" t="s">
        <v>4</v>
      </c>
      <c r="E1608" s="3" t="s">
        <v>4</v>
      </c>
      <c r="F1608" t="s">
        <v>1006</v>
      </c>
      <c r="G1608" s="5" t="str">
        <f t="shared" si="25"/>
        <v>View Response</v>
      </c>
      <c r="H1608" t="s">
        <v>3020</v>
      </c>
      <c r="I1608" t="s">
        <v>3029</v>
      </c>
      <c r="J1608" t="s">
        <v>3029</v>
      </c>
      <c r="L1608" t="s">
        <v>2937</v>
      </c>
    </row>
    <row r="1609" spans="1:14" x14ac:dyDescent="0.35">
      <c r="A1609">
        <v>1191978</v>
      </c>
      <c r="B1609" t="s">
        <v>2461</v>
      </c>
      <c r="C1609" t="s">
        <v>4</v>
      </c>
      <c r="D1609" t="s">
        <v>4</v>
      </c>
      <c r="E1609" s="3" t="s">
        <v>4</v>
      </c>
      <c r="F1609" t="s">
        <v>1007</v>
      </c>
      <c r="G1609" s="5" t="str">
        <f t="shared" si="25"/>
        <v>View Response</v>
      </c>
      <c r="H1609" t="s">
        <v>3020</v>
      </c>
      <c r="I1609" t="s">
        <v>3023</v>
      </c>
      <c r="J1609" t="s">
        <v>3029</v>
      </c>
      <c r="L1609" t="s">
        <v>2915</v>
      </c>
    </row>
    <row r="1610" spans="1:14" x14ac:dyDescent="0.35">
      <c r="A1610">
        <v>1191981</v>
      </c>
      <c r="B1610" t="s">
        <v>2471</v>
      </c>
      <c r="D1610" t="s">
        <v>4</v>
      </c>
      <c r="E1610" s="3" t="s">
        <v>4</v>
      </c>
      <c r="F1610" t="s">
        <v>1008</v>
      </c>
      <c r="G1610" s="5" t="str">
        <f t="shared" si="25"/>
        <v>View Response</v>
      </c>
      <c r="H1610" t="s">
        <v>3020</v>
      </c>
      <c r="I1610" t="s">
        <v>3029</v>
      </c>
      <c r="J1610" t="s">
        <v>3029</v>
      </c>
      <c r="M1610" t="s">
        <v>2951</v>
      </c>
    </row>
    <row r="1611" spans="1:14" x14ac:dyDescent="0.35">
      <c r="A1611">
        <v>1191981</v>
      </c>
      <c r="B1611" t="s">
        <v>2471</v>
      </c>
      <c r="D1611" t="s">
        <v>4</v>
      </c>
      <c r="E1611" s="3" t="s">
        <v>4</v>
      </c>
      <c r="F1611" t="s">
        <v>1008</v>
      </c>
      <c r="G1611" s="5" t="str">
        <f t="shared" si="25"/>
        <v>View Response</v>
      </c>
      <c r="H1611" t="s">
        <v>3020</v>
      </c>
      <c r="I1611" t="s">
        <v>3029</v>
      </c>
      <c r="J1611" t="s">
        <v>3029</v>
      </c>
      <c r="M1611" t="s">
        <v>2952</v>
      </c>
    </row>
    <row r="1612" spans="1:14" x14ac:dyDescent="0.35">
      <c r="A1612">
        <v>1191981</v>
      </c>
      <c r="B1612" t="s">
        <v>2471</v>
      </c>
      <c r="D1612" t="s">
        <v>4</v>
      </c>
      <c r="E1612" s="3" t="s">
        <v>4</v>
      </c>
      <c r="F1612" t="s">
        <v>1008</v>
      </c>
      <c r="G1612" s="5" t="str">
        <f t="shared" si="25"/>
        <v>View Response</v>
      </c>
      <c r="H1612" t="s">
        <v>3020</v>
      </c>
      <c r="I1612" t="s">
        <v>3029</v>
      </c>
      <c r="J1612" t="s">
        <v>3029</v>
      </c>
      <c r="M1612" t="s">
        <v>3001</v>
      </c>
    </row>
    <row r="1613" spans="1:14" x14ac:dyDescent="0.35">
      <c r="A1613">
        <v>1191981</v>
      </c>
      <c r="B1613" t="s">
        <v>2471</v>
      </c>
      <c r="D1613" t="s">
        <v>4</v>
      </c>
      <c r="E1613" s="3" t="s">
        <v>4</v>
      </c>
      <c r="F1613" t="s">
        <v>1008</v>
      </c>
      <c r="G1613" s="5" t="str">
        <f t="shared" si="25"/>
        <v>View Response</v>
      </c>
      <c r="H1613" t="s">
        <v>3020</v>
      </c>
      <c r="I1613" t="s">
        <v>3029</v>
      </c>
      <c r="J1613" t="s">
        <v>3029</v>
      </c>
      <c r="M1613" t="s">
        <v>2953</v>
      </c>
    </row>
    <row r="1614" spans="1:14" x14ac:dyDescent="0.35">
      <c r="A1614">
        <v>1191983</v>
      </c>
      <c r="B1614" t="s">
        <v>2472</v>
      </c>
      <c r="C1614" t="s">
        <v>4</v>
      </c>
      <c r="D1614" t="s">
        <v>4</v>
      </c>
      <c r="E1614" s="3" t="s">
        <v>4</v>
      </c>
      <c r="F1614" t="s">
        <v>1009</v>
      </c>
      <c r="G1614" s="5" t="str">
        <f t="shared" si="25"/>
        <v>View Response</v>
      </c>
      <c r="H1614" t="s">
        <v>3020</v>
      </c>
      <c r="I1614" t="s">
        <v>3029</v>
      </c>
      <c r="J1614" t="s">
        <v>3029</v>
      </c>
      <c r="M1614" t="s">
        <v>2917</v>
      </c>
    </row>
    <row r="1615" spans="1:14" x14ac:dyDescent="0.35">
      <c r="A1615">
        <v>1191984</v>
      </c>
      <c r="B1615" t="s">
        <v>2473</v>
      </c>
      <c r="C1615" t="s">
        <v>4</v>
      </c>
      <c r="D1615" t="s">
        <v>4</v>
      </c>
      <c r="E1615" s="3" t="s">
        <v>4</v>
      </c>
      <c r="F1615" t="s">
        <v>1010</v>
      </c>
      <c r="G1615" s="5" t="str">
        <f t="shared" si="25"/>
        <v>View Response</v>
      </c>
      <c r="H1615" t="s">
        <v>3020</v>
      </c>
      <c r="I1615" t="s">
        <v>3029</v>
      </c>
      <c r="J1615" t="s">
        <v>3029</v>
      </c>
      <c r="M1615" t="s">
        <v>2917</v>
      </c>
    </row>
    <row r="1616" spans="1:14" x14ac:dyDescent="0.35">
      <c r="A1616">
        <v>1191985</v>
      </c>
      <c r="B1616" t="s">
        <v>2474</v>
      </c>
      <c r="C1616" t="s">
        <v>4</v>
      </c>
      <c r="D1616" t="s">
        <v>4</v>
      </c>
      <c r="E1616" s="3" t="s">
        <v>4</v>
      </c>
      <c r="F1616" t="s">
        <v>1011</v>
      </c>
      <c r="G1616" s="5" t="str">
        <f t="shared" si="25"/>
        <v>View Response</v>
      </c>
      <c r="H1616" t="s">
        <v>3020</v>
      </c>
      <c r="I1616" t="s">
        <v>3029</v>
      </c>
      <c r="J1616" t="s">
        <v>3029</v>
      </c>
      <c r="M1616" t="s">
        <v>2917</v>
      </c>
    </row>
    <row r="1617" spans="1:13" x14ac:dyDescent="0.35">
      <c r="A1617">
        <v>1191986</v>
      </c>
      <c r="B1617" t="s">
        <v>2475</v>
      </c>
      <c r="C1617" t="s">
        <v>4</v>
      </c>
      <c r="D1617" t="s">
        <v>4</v>
      </c>
      <c r="E1617" s="3" t="s">
        <v>4</v>
      </c>
      <c r="F1617" t="s">
        <v>1012</v>
      </c>
      <c r="G1617" s="5" t="str">
        <f t="shared" si="25"/>
        <v>View Response</v>
      </c>
      <c r="H1617" t="s">
        <v>3020</v>
      </c>
      <c r="I1617" t="s">
        <v>3029</v>
      </c>
      <c r="J1617" t="s">
        <v>3029</v>
      </c>
      <c r="M1617" t="s">
        <v>2917</v>
      </c>
    </row>
    <row r="1618" spans="1:13" x14ac:dyDescent="0.35">
      <c r="A1618">
        <v>1191987</v>
      </c>
      <c r="B1618" t="s">
        <v>2476</v>
      </c>
      <c r="C1618" t="s">
        <v>4</v>
      </c>
      <c r="D1618" t="s">
        <v>4</v>
      </c>
      <c r="E1618" s="3" t="s">
        <v>4</v>
      </c>
      <c r="F1618" t="s">
        <v>1013</v>
      </c>
      <c r="G1618" s="5" t="str">
        <f t="shared" si="25"/>
        <v>View Response</v>
      </c>
      <c r="H1618" t="s">
        <v>3020</v>
      </c>
      <c r="I1618" t="s">
        <v>3029</v>
      </c>
      <c r="J1618" t="s">
        <v>3029</v>
      </c>
      <c r="M1618" t="s">
        <v>2917</v>
      </c>
    </row>
    <row r="1619" spans="1:13" x14ac:dyDescent="0.35">
      <c r="A1619">
        <v>1191988</v>
      </c>
      <c r="B1619" t="s">
        <v>2461</v>
      </c>
      <c r="C1619" t="s">
        <v>4</v>
      </c>
      <c r="D1619" t="s">
        <v>4</v>
      </c>
      <c r="E1619" s="3" t="s">
        <v>4</v>
      </c>
      <c r="F1619" t="s">
        <v>1014</v>
      </c>
      <c r="G1619" s="5" t="str">
        <f t="shared" si="25"/>
        <v>View Response</v>
      </c>
      <c r="H1619" t="s">
        <v>3029</v>
      </c>
      <c r="I1619" t="s">
        <v>3024</v>
      </c>
      <c r="J1619" t="s">
        <v>3029</v>
      </c>
      <c r="M1619" t="s">
        <v>2916</v>
      </c>
    </row>
    <row r="1620" spans="1:13" x14ac:dyDescent="0.35">
      <c r="A1620">
        <v>1191989</v>
      </c>
      <c r="B1620" t="s">
        <v>2477</v>
      </c>
      <c r="C1620" t="s">
        <v>4</v>
      </c>
      <c r="D1620" t="s">
        <v>4</v>
      </c>
      <c r="E1620" s="3" t="s">
        <v>4</v>
      </c>
      <c r="F1620" t="s">
        <v>1015</v>
      </c>
      <c r="G1620" s="5" t="str">
        <f t="shared" si="25"/>
        <v>View Response</v>
      </c>
      <c r="H1620" t="s">
        <v>3020</v>
      </c>
      <c r="I1620" t="s">
        <v>3029</v>
      </c>
      <c r="J1620" t="s">
        <v>3029</v>
      </c>
      <c r="M1620" t="s">
        <v>2923</v>
      </c>
    </row>
    <row r="1621" spans="1:13" x14ac:dyDescent="0.35">
      <c r="A1621">
        <v>1191989</v>
      </c>
      <c r="B1621" t="s">
        <v>2477</v>
      </c>
      <c r="C1621" t="s">
        <v>4</v>
      </c>
      <c r="D1621" t="s">
        <v>4</v>
      </c>
      <c r="E1621" s="3" t="s">
        <v>4</v>
      </c>
      <c r="F1621" t="s">
        <v>1015</v>
      </c>
      <c r="G1621" s="5" t="str">
        <f t="shared" si="25"/>
        <v>View Response</v>
      </c>
      <c r="H1621" t="s">
        <v>3020</v>
      </c>
      <c r="I1621" t="s">
        <v>3029</v>
      </c>
      <c r="J1621" t="s">
        <v>3029</v>
      </c>
      <c r="M1621" t="s">
        <v>2924</v>
      </c>
    </row>
    <row r="1622" spans="1:13" x14ac:dyDescent="0.35">
      <c r="A1622">
        <v>1191989</v>
      </c>
      <c r="B1622" t="s">
        <v>2477</v>
      </c>
      <c r="C1622" t="s">
        <v>4</v>
      </c>
      <c r="D1622" t="s">
        <v>4</v>
      </c>
      <c r="E1622" s="3" t="s">
        <v>4</v>
      </c>
      <c r="F1622" t="s">
        <v>1015</v>
      </c>
      <c r="G1622" s="5" t="str">
        <f t="shared" si="25"/>
        <v>View Response</v>
      </c>
      <c r="H1622" t="s">
        <v>3020</v>
      </c>
      <c r="I1622" t="s">
        <v>3029</v>
      </c>
      <c r="J1622" t="s">
        <v>3029</v>
      </c>
      <c r="M1622" t="s">
        <v>2950</v>
      </c>
    </row>
    <row r="1623" spans="1:13" x14ac:dyDescent="0.35">
      <c r="A1623">
        <v>1191991</v>
      </c>
      <c r="B1623" t="s">
        <v>2477</v>
      </c>
      <c r="C1623" t="s">
        <v>4</v>
      </c>
      <c r="D1623" t="s">
        <v>4</v>
      </c>
      <c r="E1623" s="3" t="s">
        <v>4</v>
      </c>
      <c r="F1623" t="s">
        <v>1016</v>
      </c>
      <c r="G1623" s="5" t="str">
        <f t="shared" si="25"/>
        <v>View Response</v>
      </c>
      <c r="H1623" t="s">
        <v>3020</v>
      </c>
      <c r="I1623" t="s">
        <v>3029</v>
      </c>
      <c r="J1623" t="s">
        <v>3029</v>
      </c>
      <c r="M1623" t="s">
        <v>2923</v>
      </c>
    </row>
    <row r="1624" spans="1:13" x14ac:dyDescent="0.35">
      <c r="A1624">
        <v>1191991</v>
      </c>
      <c r="B1624" t="s">
        <v>2477</v>
      </c>
      <c r="C1624" t="s">
        <v>4</v>
      </c>
      <c r="D1624" t="s">
        <v>4</v>
      </c>
      <c r="E1624" s="3" t="s">
        <v>4</v>
      </c>
      <c r="F1624" t="s">
        <v>1016</v>
      </c>
      <c r="G1624" s="5" t="str">
        <f t="shared" si="25"/>
        <v>View Response</v>
      </c>
      <c r="H1624" t="s">
        <v>3020</v>
      </c>
      <c r="I1624" t="s">
        <v>3029</v>
      </c>
      <c r="J1624" t="s">
        <v>3029</v>
      </c>
      <c r="M1624" t="s">
        <v>2924</v>
      </c>
    </row>
    <row r="1625" spans="1:13" x14ac:dyDescent="0.35">
      <c r="A1625">
        <v>1191991</v>
      </c>
      <c r="B1625" t="s">
        <v>2477</v>
      </c>
      <c r="C1625" t="s">
        <v>4</v>
      </c>
      <c r="D1625" t="s">
        <v>4</v>
      </c>
      <c r="E1625" s="3" t="s">
        <v>4</v>
      </c>
      <c r="F1625" t="s">
        <v>1016</v>
      </c>
      <c r="G1625" s="5" t="str">
        <f t="shared" si="25"/>
        <v>View Response</v>
      </c>
      <c r="H1625" t="s">
        <v>3020</v>
      </c>
      <c r="I1625" t="s">
        <v>3029</v>
      </c>
      <c r="J1625" t="s">
        <v>3029</v>
      </c>
      <c r="M1625" t="s">
        <v>2950</v>
      </c>
    </row>
    <row r="1626" spans="1:13" x14ac:dyDescent="0.35">
      <c r="A1626">
        <v>1191992</v>
      </c>
      <c r="B1626" t="s">
        <v>2433</v>
      </c>
      <c r="C1626" t="s">
        <v>4</v>
      </c>
      <c r="D1626" t="s">
        <v>4</v>
      </c>
      <c r="E1626" s="3" t="s">
        <v>4</v>
      </c>
      <c r="F1626" t="s">
        <v>1017</v>
      </c>
      <c r="G1626" s="5" t="str">
        <f t="shared" si="25"/>
        <v>View Response</v>
      </c>
      <c r="H1626" t="s">
        <v>3020</v>
      </c>
      <c r="I1626" t="s">
        <v>3029</v>
      </c>
      <c r="J1626" t="s">
        <v>3029</v>
      </c>
      <c r="M1626" t="s">
        <v>2923</v>
      </c>
    </row>
    <row r="1627" spans="1:13" x14ac:dyDescent="0.35">
      <c r="A1627">
        <v>1191992</v>
      </c>
      <c r="B1627" t="s">
        <v>2433</v>
      </c>
      <c r="C1627" t="s">
        <v>4</v>
      </c>
      <c r="D1627" t="s">
        <v>4</v>
      </c>
      <c r="E1627" s="3" t="s">
        <v>4</v>
      </c>
      <c r="F1627" t="s">
        <v>1017</v>
      </c>
      <c r="G1627" s="5" t="str">
        <f t="shared" si="25"/>
        <v>View Response</v>
      </c>
      <c r="H1627" t="s">
        <v>3020</v>
      </c>
      <c r="I1627" t="s">
        <v>3029</v>
      </c>
      <c r="J1627" t="s">
        <v>3029</v>
      </c>
      <c r="M1627" t="s">
        <v>2924</v>
      </c>
    </row>
    <row r="1628" spans="1:13" x14ac:dyDescent="0.35">
      <c r="A1628">
        <v>1191992</v>
      </c>
      <c r="B1628" t="s">
        <v>2433</v>
      </c>
      <c r="C1628" t="s">
        <v>4</v>
      </c>
      <c r="D1628" t="s">
        <v>4</v>
      </c>
      <c r="E1628" s="3" t="s">
        <v>4</v>
      </c>
      <c r="F1628" t="s">
        <v>1017</v>
      </c>
      <c r="G1628" s="5" t="str">
        <f t="shared" si="25"/>
        <v>View Response</v>
      </c>
      <c r="H1628" t="s">
        <v>3020</v>
      </c>
      <c r="I1628" t="s">
        <v>3029</v>
      </c>
      <c r="J1628" t="s">
        <v>3029</v>
      </c>
      <c r="M1628" t="s">
        <v>2950</v>
      </c>
    </row>
    <row r="1629" spans="1:13" x14ac:dyDescent="0.35">
      <c r="A1629">
        <v>1191993</v>
      </c>
      <c r="B1629" t="s">
        <v>2461</v>
      </c>
      <c r="C1629" t="s">
        <v>4</v>
      </c>
      <c r="D1629" t="s">
        <v>4</v>
      </c>
      <c r="E1629" s="3" t="s">
        <v>127</v>
      </c>
      <c r="F1629" t="s">
        <v>1018</v>
      </c>
      <c r="G1629" s="5" t="str">
        <f t="shared" si="25"/>
        <v>View Response</v>
      </c>
      <c r="H1629" t="s">
        <v>3020</v>
      </c>
      <c r="I1629" t="s">
        <v>3023</v>
      </c>
      <c r="J1629" t="s">
        <v>3029</v>
      </c>
      <c r="M1629" t="s">
        <v>2916</v>
      </c>
    </row>
    <row r="1630" spans="1:13" x14ac:dyDescent="0.35">
      <c r="A1630">
        <v>1191994</v>
      </c>
      <c r="B1630" t="s">
        <v>2478</v>
      </c>
      <c r="C1630" t="s">
        <v>4</v>
      </c>
      <c r="D1630" t="s">
        <v>1019</v>
      </c>
      <c r="E1630" s="3" t="s">
        <v>127</v>
      </c>
      <c r="F1630" t="s">
        <v>1020</v>
      </c>
      <c r="G1630" s="5" t="str">
        <f t="shared" si="25"/>
        <v>View Response</v>
      </c>
      <c r="H1630" t="s">
        <v>3020</v>
      </c>
      <c r="I1630" t="s">
        <v>3029</v>
      </c>
      <c r="J1630" t="s">
        <v>3021</v>
      </c>
      <c r="L1630" t="s">
        <v>2943</v>
      </c>
    </row>
    <row r="1631" spans="1:13" x14ac:dyDescent="0.35">
      <c r="A1631">
        <v>1191994</v>
      </c>
      <c r="B1631" t="s">
        <v>2478</v>
      </c>
      <c r="C1631" t="s">
        <v>4</v>
      </c>
      <c r="D1631" t="s">
        <v>1019</v>
      </c>
      <c r="E1631" s="3" t="s">
        <v>127</v>
      </c>
      <c r="F1631" t="s">
        <v>1020</v>
      </c>
      <c r="G1631" s="5" t="str">
        <f t="shared" si="25"/>
        <v>View Response</v>
      </c>
      <c r="H1631" t="s">
        <v>3020</v>
      </c>
      <c r="I1631" t="s">
        <v>3029</v>
      </c>
      <c r="J1631" t="s">
        <v>3021</v>
      </c>
      <c r="M1631" t="s">
        <v>2956</v>
      </c>
    </row>
    <row r="1632" spans="1:13" x14ac:dyDescent="0.35">
      <c r="A1632">
        <v>1191994</v>
      </c>
      <c r="B1632" t="s">
        <v>2478</v>
      </c>
      <c r="C1632" t="s">
        <v>4</v>
      </c>
      <c r="D1632" t="s">
        <v>1019</v>
      </c>
      <c r="E1632" s="3" t="s">
        <v>127</v>
      </c>
      <c r="F1632" t="s">
        <v>1020</v>
      </c>
      <c r="G1632" s="5" t="str">
        <f t="shared" si="25"/>
        <v>View Response</v>
      </c>
      <c r="H1632" t="s">
        <v>3020</v>
      </c>
      <c r="I1632" t="s">
        <v>3029</v>
      </c>
      <c r="J1632" t="s">
        <v>3021</v>
      </c>
      <c r="M1632" t="s">
        <v>2957</v>
      </c>
    </row>
    <row r="1633" spans="1:13" x14ac:dyDescent="0.35">
      <c r="A1633">
        <v>1191995</v>
      </c>
      <c r="B1633" t="s">
        <v>2461</v>
      </c>
      <c r="C1633" t="s">
        <v>4</v>
      </c>
      <c r="D1633" t="s">
        <v>4</v>
      </c>
      <c r="E1633" s="3" t="s">
        <v>4</v>
      </c>
      <c r="F1633" t="s">
        <v>1021</v>
      </c>
      <c r="G1633" s="5" t="str">
        <f t="shared" si="25"/>
        <v>View Response</v>
      </c>
      <c r="H1633" t="s">
        <v>3020</v>
      </c>
      <c r="I1633" t="s">
        <v>3023</v>
      </c>
      <c r="J1633" t="s">
        <v>3029</v>
      </c>
      <c r="M1633" t="s">
        <v>2916</v>
      </c>
    </row>
    <row r="1634" spans="1:13" x14ac:dyDescent="0.35">
      <c r="A1634">
        <v>1191996</v>
      </c>
      <c r="B1634" t="s">
        <v>2478</v>
      </c>
      <c r="C1634" t="s">
        <v>4</v>
      </c>
      <c r="D1634" t="s">
        <v>1019</v>
      </c>
      <c r="E1634" s="3" t="s">
        <v>127</v>
      </c>
      <c r="F1634" t="s">
        <v>1022</v>
      </c>
      <c r="G1634" s="5" t="str">
        <f t="shared" si="25"/>
        <v>View Response</v>
      </c>
      <c r="H1634" t="s">
        <v>3020</v>
      </c>
      <c r="I1634" t="s">
        <v>3029</v>
      </c>
      <c r="J1634" t="s">
        <v>3021</v>
      </c>
      <c r="L1634" t="s">
        <v>2943</v>
      </c>
    </row>
    <row r="1635" spans="1:13" x14ac:dyDescent="0.35">
      <c r="A1635">
        <v>1191996</v>
      </c>
      <c r="B1635" t="s">
        <v>2478</v>
      </c>
      <c r="C1635" t="s">
        <v>4</v>
      </c>
      <c r="D1635" t="s">
        <v>1019</v>
      </c>
      <c r="E1635" s="3" t="s">
        <v>127</v>
      </c>
      <c r="F1635" t="s">
        <v>1022</v>
      </c>
      <c r="G1635" s="5" t="str">
        <f t="shared" si="25"/>
        <v>View Response</v>
      </c>
      <c r="H1635" t="s">
        <v>3020</v>
      </c>
      <c r="I1635" t="s">
        <v>3029</v>
      </c>
      <c r="J1635" t="s">
        <v>3021</v>
      </c>
      <c r="M1635" t="s">
        <v>2956</v>
      </c>
    </row>
    <row r="1636" spans="1:13" x14ac:dyDescent="0.35">
      <c r="A1636">
        <v>1191996</v>
      </c>
      <c r="B1636" t="s">
        <v>2478</v>
      </c>
      <c r="C1636" t="s">
        <v>4</v>
      </c>
      <c r="D1636" t="s">
        <v>1019</v>
      </c>
      <c r="E1636" s="3" t="s">
        <v>127</v>
      </c>
      <c r="F1636" t="s">
        <v>1022</v>
      </c>
      <c r="G1636" s="5" t="str">
        <f t="shared" si="25"/>
        <v>View Response</v>
      </c>
      <c r="H1636" t="s">
        <v>3020</v>
      </c>
      <c r="I1636" t="s">
        <v>3029</v>
      </c>
      <c r="J1636" t="s">
        <v>3021</v>
      </c>
      <c r="M1636" t="s">
        <v>2957</v>
      </c>
    </row>
    <row r="1637" spans="1:13" x14ac:dyDescent="0.35">
      <c r="A1637">
        <v>1191997</v>
      </c>
      <c r="B1637" t="s">
        <v>2477</v>
      </c>
      <c r="C1637" t="s">
        <v>4</v>
      </c>
      <c r="D1637" t="s">
        <v>4</v>
      </c>
      <c r="E1637" s="3" t="s">
        <v>4</v>
      </c>
      <c r="F1637" t="s">
        <v>1023</v>
      </c>
      <c r="G1637" s="5" t="str">
        <f t="shared" si="25"/>
        <v>View Response</v>
      </c>
      <c r="H1637" t="s">
        <v>3020</v>
      </c>
      <c r="I1637" t="s">
        <v>3029</v>
      </c>
      <c r="J1637" t="s">
        <v>3029</v>
      </c>
      <c r="M1637" t="s">
        <v>2923</v>
      </c>
    </row>
    <row r="1638" spans="1:13" x14ac:dyDescent="0.35">
      <c r="A1638">
        <v>1191997</v>
      </c>
      <c r="B1638" t="s">
        <v>2477</v>
      </c>
      <c r="C1638" t="s">
        <v>4</v>
      </c>
      <c r="D1638" t="s">
        <v>4</v>
      </c>
      <c r="E1638" s="3" t="s">
        <v>4</v>
      </c>
      <c r="F1638" t="s">
        <v>1023</v>
      </c>
      <c r="G1638" s="5" t="str">
        <f t="shared" si="25"/>
        <v>View Response</v>
      </c>
      <c r="H1638" t="s">
        <v>3020</v>
      </c>
      <c r="I1638" t="s">
        <v>3029</v>
      </c>
      <c r="J1638" t="s">
        <v>3029</v>
      </c>
      <c r="M1638" t="s">
        <v>2924</v>
      </c>
    </row>
    <row r="1639" spans="1:13" x14ac:dyDescent="0.35">
      <c r="A1639">
        <v>1191997</v>
      </c>
      <c r="B1639" t="s">
        <v>2477</v>
      </c>
      <c r="C1639" t="s">
        <v>4</v>
      </c>
      <c r="D1639" t="s">
        <v>4</v>
      </c>
      <c r="E1639" s="3" t="s">
        <v>4</v>
      </c>
      <c r="F1639" t="s">
        <v>1023</v>
      </c>
      <c r="G1639" s="5" t="str">
        <f t="shared" si="25"/>
        <v>View Response</v>
      </c>
      <c r="H1639" t="s">
        <v>3020</v>
      </c>
      <c r="I1639" t="s">
        <v>3029</v>
      </c>
      <c r="J1639" t="s">
        <v>3029</v>
      </c>
      <c r="M1639" t="s">
        <v>2950</v>
      </c>
    </row>
    <row r="1640" spans="1:13" x14ac:dyDescent="0.35">
      <c r="A1640">
        <v>1191998</v>
      </c>
      <c r="B1640" t="s">
        <v>2478</v>
      </c>
      <c r="C1640" t="s">
        <v>4</v>
      </c>
      <c r="D1640" t="s">
        <v>1019</v>
      </c>
      <c r="E1640" s="3" t="s">
        <v>127</v>
      </c>
      <c r="F1640" t="s">
        <v>1024</v>
      </c>
      <c r="G1640" s="5" t="str">
        <f t="shared" si="25"/>
        <v>View Response</v>
      </c>
      <c r="H1640" t="s">
        <v>3020</v>
      </c>
      <c r="I1640" t="s">
        <v>3029</v>
      </c>
      <c r="J1640" t="s">
        <v>3021</v>
      </c>
      <c r="L1640" t="s">
        <v>2981</v>
      </c>
    </row>
    <row r="1641" spans="1:13" x14ac:dyDescent="0.35">
      <c r="A1641">
        <v>1191999</v>
      </c>
      <c r="B1641" t="s">
        <v>2478</v>
      </c>
      <c r="C1641" t="s">
        <v>4</v>
      </c>
      <c r="D1641" t="s">
        <v>1019</v>
      </c>
      <c r="E1641" s="3" t="s">
        <v>127</v>
      </c>
      <c r="F1641" t="s">
        <v>1025</v>
      </c>
      <c r="G1641" s="5" t="str">
        <f t="shared" si="25"/>
        <v>View Response</v>
      </c>
      <c r="H1641" t="s">
        <v>3020</v>
      </c>
      <c r="I1641" t="s">
        <v>3029</v>
      </c>
      <c r="J1641" t="s">
        <v>3021</v>
      </c>
      <c r="L1641" t="s">
        <v>2937</v>
      </c>
    </row>
    <row r="1642" spans="1:13" x14ac:dyDescent="0.35">
      <c r="A1642">
        <v>1192000</v>
      </c>
      <c r="B1642" t="s">
        <v>2461</v>
      </c>
      <c r="C1642" t="s">
        <v>4</v>
      </c>
      <c r="D1642" t="s">
        <v>4</v>
      </c>
      <c r="E1642" s="3" t="s">
        <v>4</v>
      </c>
      <c r="F1642" t="s">
        <v>1026</v>
      </c>
      <c r="G1642" s="5" t="str">
        <f t="shared" si="25"/>
        <v>View Response</v>
      </c>
      <c r="H1642" t="s">
        <v>3020</v>
      </c>
      <c r="I1642" t="s">
        <v>3023</v>
      </c>
      <c r="J1642" t="s">
        <v>3029</v>
      </c>
      <c r="M1642" t="s">
        <v>2953</v>
      </c>
    </row>
    <row r="1643" spans="1:13" x14ac:dyDescent="0.35">
      <c r="A1643">
        <v>1192001</v>
      </c>
      <c r="B1643" t="s">
        <v>2478</v>
      </c>
      <c r="C1643" t="s">
        <v>4</v>
      </c>
      <c r="D1643" t="s">
        <v>1019</v>
      </c>
      <c r="E1643" s="3" t="s">
        <v>127</v>
      </c>
      <c r="F1643" t="s">
        <v>1027</v>
      </c>
      <c r="G1643" s="5" t="str">
        <f t="shared" si="25"/>
        <v>View Response</v>
      </c>
      <c r="H1643" t="s">
        <v>3020</v>
      </c>
      <c r="I1643" t="s">
        <v>3029</v>
      </c>
      <c r="J1643" t="s">
        <v>3021</v>
      </c>
      <c r="L1643" t="s">
        <v>2954</v>
      </c>
    </row>
    <row r="1644" spans="1:13" x14ac:dyDescent="0.35">
      <c r="A1644">
        <v>1192001</v>
      </c>
      <c r="B1644" t="s">
        <v>2478</v>
      </c>
      <c r="C1644" t="s">
        <v>4</v>
      </c>
      <c r="D1644" t="s">
        <v>1019</v>
      </c>
      <c r="E1644" s="3" t="s">
        <v>127</v>
      </c>
      <c r="F1644" t="s">
        <v>1027</v>
      </c>
      <c r="G1644" s="5" t="str">
        <f t="shared" si="25"/>
        <v>View Response</v>
      </c>
      <c r="H1644" t="s">
        <v>3020</v>
      </c>
      <c r="I1644" t="s">
        <v>3029</v>
      </c>
      <c r="J1644" t="s">
        <v>3021</v>
      </c>
      <c r="M1644" t="s">
        <v>2956</v>
      </c>
    </row>
    <row r="1645" spans="1:13" x14ac:dyDescent="0.35">
      <c r="A1645">
        <v>1192001</v>
      </c>
      <c r="B1645" t="s">
        <v>2478</v>
      </c>
      <c r="C1645" t="s">
        <v>4</v>
      </c>
      <c r="D1645" t="s">
        <v>1019</v>
      </c>
      <c r="E1645" s="3" t="s">
        <v>127</v>
      </c>
      <c r="F1645" t="s">
        <v>1027</v>
      </c>
      <c r="G1645" s="5" t="str">
        <f t="shared" si="25"/>
        <v>View Response</v>
      </c>
      <c r="H1645" t="s">
        <v>3020</v>
      </c>
      <c r="I1645" t="s">
        <v>3029</v>
      </c>
      <c r="J1645" t="s">
        <v>3021</v>
      </c>
      <c r="M1645" t="s">
        <v>2957</v>
      </c>
    </row>
    <row r="1646" spans="1:13" x14ac:dyDescent="0.35">
      <c r="A1646">
        <v>1192002</v>
      </c>
      <c r="B1646" t="s">
        <v>2478</v>
      </c>
      <c r="C1646" t="s">
        <v>4</v>
      </c>
      <c r="D1646" t="s">
        <v>1019</v>
      </c>
      <c r="E1646" s="3" t="s">
        <v>127</v>
      </c>
      <c r="F1646" t="s">
        <v>1028</v>
      </c>
      <c r="G1646" s="5" t="str">
        <f t="shared" si="25"/>
        <v>View Response</v>
      </c>
      <c r="H1646" t="s">
        <v>3020</v>
      </c>
      <c r="I1646" t="s">
        <v>3029</v>
      </c>
      <c r="J1646" t="s">
        <v>3021</v>
      </c>
      <c r="L1646" t="s">
        <v>2976</v>
      </c>
    </row>
    <row r="1647" spans="1:13" x14ac:dyDescent="0.35">
      <c r="A1647">
        <v>1192003</v>
      </c>
      <c r="B1647" t="s">
        <v>2478</v>
      </c>
      <c r="C1647" t="s">
        <v>4</v>
      </c>
      <c r="D1647" t="s">
        <v>1019</v>
      </c>
      <c r="E1647" s="3" t="s">
        <v>127</v>
      </c>
      <c r="F1647" t="s">
        <v>1029</v>
      </c>
      <c r="G1647" s="5" t="str">
        <f t="shared" si="25"/>
        <v>View Response</v>
      </c>
      <c r="H1647" t="s">
        <v>3020</v>
      </c>
      <c r="I1647" t="s">
        <v>3029</v>
      </c>
      <c r="J1647" t="s">
        <v>3021</v>
      </c>
      <c r="L1647" t="s">
        <v>2977</v>
      </c>
    </row>
    <row r="1648" spans="1:13" x14ac:dyDescent="0.35">
      <c r="A1648">
        <v>1192004</v>
      </c>
      <c r="B1648" t="s">
        <v>2478</v>
      </c>
      <c r="C1648" t="s">
        <v>4</v>
      </c>
      <c r="D1648" t="s">
        <v>1019</v>
      </c>
      <c r="E1648" s="3" t="s">
        <v>127</v>
      </c>
      <c r="F1648" t="s">
        <v>1030</v>
      </c>
      <c r="G1648" s="5" t="str">
        <f t="shared" si="25"/>
        <v>View Response</v>
      </c>
      <c r="H1648" t="s">
        <v>3020</v>
      </c>
      <c r="I1648" t="s">
        <v>3029</v>
      </c>
      <c r="J1648" t="s">
        <v>3021</v>
      </c>
      <c r="L1648" t="s">
        <v>2961</v>
      </c>
    </row>
    <row r="1649" spans="1:13" x14ac:dyDescent="0.35">
      <c r="A1649">
        <v>1192006</v>
      </c>
      <c r="B1649" t="s">
        <v>2478</v>
      </c>
      <c r="C1649" t="s">
        <v>4</v>
      </c>
      <c r="D1649" t="s">
        <v>1019</v>
      </c>
      <c r="E1649" s="3" t="s">
        <v>127</v>
      </c>
      <c r="F1649" t="s">
        <v>1031</v>
      </c>
      <c r="G1649" s="5" t="str">
        <f t="shared" si="25"/>
        <v>View Response</v>
      </c>
      <c r="H1649" t="s">
        <v>3020</v>
      </c>
      <c r="I1649" t="s">
        <v>3029</v>
      </c>
      <c r="J1649" t="s">
        <v>3021</v>
      </c>
      <c r="L1649" t="s">
        <v>2955</v>
      </c>
    </row>
    <row r="1650" spans="1:13" x14ac:dyDescent="0.35">
      <c r="A1650">
        <v>1192007</v>
      </c>
      <c r="B1650" t="s">
        <v>2479</v>
      </c>
      <c r="C1650" t="s">
        <v>4</v>
      </c>
      <c r="D1650" t="s">
        <v>4</v>
      </c>
      <c r="E1650" s="3" t="s">
        <v>4</v>
      </c>
      <c r="F1650" t="s">
        <v>1032</v>
      </c>
      <c r="G1650" s="5" t="str">
        <f t="shared" si="25"/>
        <v>View Response</v>
      </c>
      <c r="H1650" t="s">
        <v>3020</v>
      </c>
      <c r="I1650" t="s">
        <v>3029</v>
      </c>
      <c r="J1650" t="s">
        <v>3029</v>
      </c>
      <c r="M1650" t="s">
        <v>2917</v>
      </c>
    </row>
    <row r="1651" spans="1:13" x14ac:dyDescent="0.35">
      <c r="A1651">
        <v>1192008</v>
      </c>
      <c r="B1651" t="s">
        <v>2477</v>
      </c>
      <c r="C1651" t="s">
        <v>4</v>
      </c>
      <c r="D1651" t="s">
        <v>4</v>
      </c>
      <c r="E1651" s="3" t="s">
        <v>4</v>
      </c>
      <c r="F1651" t="s">
        <v>1033</v>
      </c>
      <c r="G1651" s="5" t="str">
        <f t="shared" si="25"/>
        <v>View Response</v>
      </c>
      <c r="H1651" t="s">
        <v>3020</v>
      </c>
      <c r="I1651" t="s">
        <v>3029</v>
      </c>
      <c r="J1651" t="s">
        <v>3029</v>
      </c>
      <c r="M1651" t="s">
        <v>2923</v>
      </c>
    </row>
    <row r="1652" spans="1:13" x14ac:dyDescent="0.35">
      <c r="A1652">
        <v>1192008</v>
      </c>
      <c r="B1652" t="s">
        <v>2477</v>
      </c>
      <c r="C1652" t="s">
        <v>4</v>
      </c>
      <c r="D1652" t="s">
        <v>4</v>
      </c>
      <c r="E1652" s="3" t="s">
        <v>4</v>
      </c>
      <c r="F1652" t="s">
        <v>1033</v>
      </c>
      <c r="G1652" s="5" t="str">
        <f t="shared" si="25"/>
        <v>View Response</v>
      </c>
      <c r="H1652" t="s">
        <v>3020</v>
      </c>
      <c r="I1652" t="s">
        <v>3029</v>
      </c>
      <c r="J1652" t="s">
        <v>3029</v>
      </c>
      <c r="M1652" t="s">
        <v>2924</v>
      </c>
    </row>
    <row r="1653" spans="1:13" x14ac:dyDescent="0.35">
      <c r="A1653">
        <v>1192008</v>
      </c>
      <c r="B1653" t="s">
        <v>2477</v>
      </c>
      <c r="C1653" t="s">
        <v>4</v>
      </c>
      <c r="D1653" t="s">
        <v>4</v>
      </c>
      <c r="E1653" s="3" t="s">
        <v>4</v>
      </c>
      <c r="F1653" t="s">
        <v>1033</v>
      </c>
      <c r="G1653" s="5" t="str">
        <f t="shared" si="25"/>
        <v>View Response</v>
      </c>
      <c r="H1653" t="s">
        <v>3020</v>
      </c>
      <c r="I1653" t="s">
        <v>3029</v>
      </c>
      <c r="J1653" t="s">
        <v>3029</v>
      </c>
      <c r="M1653" t="s">
        <v>2950</v>
      </c>
    </row>
    <row r="1654" spans="1:13" x14ac:dyDescent="0.35">
      <c r="A1654">
        <v>1192009</v>
      </c>
      <c r="B1654" t="s">
        <v>2478</v>
      </c>
      <c r="C1654" t="s">
        <v>4</v>
      </c>
      <c r="D1654" t="s">
        <v>1019</v>
      </c>
      <c r="E1654" s="3" t="s">
        <v>127</v>
      </c>
      <c r="F1654" t="s">
        <v>1034</v>
      </c>
      <c r="G1654" s="5" t="str">
        <f t="shared" si="25"/>
        <v>View Response</v>
      </c>
      <c r="H1654" t="s">
        <v>3020</v>
      </c>
      <c r="I1654" t="s">
        <v>3029</v>
      </c>
      <c r="J1654" t="s">
        <v>3021</v>
      </c>
      <c r="L1654" t="s">
        <v>2925</v>
      </c>
    </row>
    <row r="1655" spans="1:13" x14ac:dyDescent="0.35">
      <c r="A1655">
        <v>1192009</v>
      </c>
      <c r="B1655" t="s">
        <v>2478</v>
      </c>
      <c r="C1655" t="s">
        <v>4</v>
      </c>
      <c r="D1655" t="s">
        <v>1019</v>
      </c>
      <c r="E1655" s="3" t="s">
        <v>127</v>
      </c>
      <c r="F1655" t="s">
        <v>1034</v>
      </c>
      <c r="G1655" s="5" t="str">
        <f t="shared" si="25"/>
        <v>View Response</v>
      </c>
      <c r="H1655" t="s">
        <v>3020</v>
      </c>
      <c r="I1655" t="s">
        <v>3029</v>
      </c>
      <c r="J1655" t="s">
        <v>3021</v>
      </c>
      <c r="M1655" t="s">
        <v>2956</v>
      </c>
    </row>
    <row r="1656" spans="1:13" x14ac:dyDescent="0.35">
      <c r="A1656">
        <v>1192009</v>
      </c>
      <c r="B1656" t="s">
        <v>2478</v>
      </c>
      <c r="C1656" t="s">
        <v>4</v>
      </c>
      <c r="D1656" t="s">
        <v>1019</v>
      </c>
      <c r="E1656" s="3" t="s">
        <v>127</v>
      </c>
      <c r="F1656" t="s">
        <v>1034</v>
      </c>
      <c r="G1656" s="5" t="str">
        <f t="shared" si="25"/>
        <v>View Response</v>
      </c>
      <c r="H1656" t="s">
        <v>3020</v>
      </c>
      <c r="I1656" t="s">
        <v>3029</v>
      </c>
      <c r="J1656" t="s">
        <v>3021</v>
      </c>
      <c r="M1656" t="s">
        <v>2957</v>
      </c>
    </row>
    <row r="1657" spans="1:13" x14ac:dyDescent="0.35">
      <c r="A1657">
        <v>1192010</v>
      </c>
      <c r="B1657" t="s">
        <v>2477</v>
      </c>
      <c r="C1657" t="s">
        <v>4</v>
      </c>
      <c r="D1657" t="s">
        <v>4</v>
      </c>
      <c r="E1657" s="3" t="s">
        <v>4</v>
      </c>
      <c r="F1657" t="s">
        <v>1035</v>
      </c>
      <c r="G1657" s="5" t="str">
        <f t="shared" si="25"/>
        <v>View Response</v>
      </c>
      <c r="H1657" t="s">
        <v>3020</v>
      </c>
      <c r="I1657" t="s">
        <v>3029</v>
      </c>
      <c r="J1657" t="s">
        <v>3029</v>
      </c>
      <c r="M1657" t="s">
        <v>2923</v>
      </c>
    </row>
    <row r="1658" spans="1:13" x14ac:dyDescent="0.35">
      <c r="A1658">
        <v>1192010</v>
      </c>
      <c r="B1658" t="s">
        <v>2477</v>
      </c>
      <c r="C1658" t="s">
        <v>4</v>
      </c>
      <c r="D1658" t="s">
        <v>4</v>
      </c>
      <c r="E1658" s="3" t="s">
        <v>4</v>
      </c>
      <c r="F1658" t="s">
        <v>1035</v>
      </c>
      <c r="G1658" s="5" t="str">
        <f t="shared" si="25"/>
        <v>View Response</v>
      </c>
      <c r="H1658" t="s">
        <v>3020</v>
      </c>
      <c r="I1658" t="s">
        <v>3029</v>
      </c>
      <c r="J1658" t="s">
        <v>3029</v>
      </c>
      <c r="M1658" t="s">
        <v>2924</v>
      </c>
    </row>
    <row r="1659" spans="1:13" x14ac:dyDescent="0.35">
      <c r="A1659">
        <v>1192010</v>
      </c>
      <c r="B1659" t="s">
        <v>2477</v>
      </c>
      <c r="C1659" t="s">
        <v>4</v>
      </c>
      <c r="D1659" t="s">
        <v>4</v>
      </c>
      <c r="E1659" s="3" t="s">
        <v>4</v>
      </c>
      <c r="F1659" t="s">
        <v>1035</v>
      </c>
      <c r="G1659" s="5" t="str">
        <f t="shared" si="25"/>
        <v>View Response</v>
      </c>
      <c r="H1659" t="s">
        <v>3020</v>
      </c>
      <c r="I1659" t="s">
        <v>3029</v>
      </c>
      <c r="J1659" t="s">
        <v>3029</v>
      </c>
      <c r="M1659" t="s">
        <v>2950</v>
      </c>
    </row>
    <row r="1660" spans="1:13" x14ac:dyDescent="0.35">
      <c r="A1660">
        <v>1192011</v>
      </c>
      <c r="B1660" t="s">
        <v>2478</v>
      </c>
      <c r="C1660" t="s">
        <v>4</v>
      </c>
      <c r="D1660" t="s">
        <v>1019</v>
      </c>
      <c r="E1660" s="3" t="s">
        <v>127</v>
      </c>
      <c r="F1660" t="s">
        <v>1036</v>
      </c>
      <c r="G1660" s="5" t="str">
        <f t="shared" si="25"/>
        <v>View Response</v>
      </c>
      <c r="H1660" t="s">
        <v>3020</v>
      </c>
      <c r="I1660" t="s">
        <v>3029</v>
      </c>
      <c r="J1660" t="s">
        <v>3021</v>
      </c>
      <c r="L1660" t="s">
        <v>2958</v>
      </c>
    </row>
    <row r="1661" spans="1:13" x14ac:dyDescent="0.35">
      <c r="A1661">
        <v>1192011</v>
      </c>
      <c r="B1661" t="s">
        <v>2478</v>
      </c>
      <c r="C1661" t="s">
        <v>4</v>
      </c>
      <c r="D1661" t="s">
        <v>1019</v>
      </c>
      <c r="E1661" s="3" t="s">
        <v>127</v>
      </c>
      <c r="F1661" t="s">
        <v>1036</v>
      </c>
      <c r="G1661" s="5" t="str">
        <f t="shared" si="25"/>
        <v>View Response</v>
      </c>
      <c r="H1661" t="s">
        <v>3020</v>
      </c>
      <c r="I1661" t="s">
        <v>3029</v>
      </c>
      <c r="J1661" t="s">
        <v>3021</v>
      </c>
      <c r="M1661" t="s">
        <v>2956</v>
      </c>
    </row>
    <row r="1662" spans="1:13" x14ac:dyDescent="0.35">
      <c r="A1662">
        <v>1192011</v>
      </c>
      <c r="B1662" t="s">
        <v>2478</v>
      </c>
      <c r="C1662" t="s">
        <v>4</v>
      </c>
      <c r="D1662" t="s">
        <v>1019</v>
      </c>
      <c r="E1662" s="3" t="s">
        <v>127</v>
      </c>
      <c r="F1662" t="s">
        <v>1036</v>
      </c>
      <c r="G1662" s="5" t="str">
        <f t="shared" si="25"/>
        <v>View Response</v>
      </c>
      <c r="H1662" t="s">
        <v>3020</v>
      </c>
      <c r="I1662" t="s">
        <v>3029</v>
      </c>
      <c r="J1662" t="s">
        <v>3021</v>
      </c>
      <c r="M1662" t="s">
        <v>2957</v>
      </c>
    </row>
    <row r="1663" spans="1:13" x14ac:dyDescent="0.35">
      <c r="A1663">
        <v>1192012</v>
      </c>
      <c r="B1663" t="s">
        <v>2478</v>
      </c>
      <c r="C1663" t="s">
        <v>4</v>
      </c>
      <c r="D1663" t="s">
        <v>1019</v>
      </c>
      <c r="E1663" s="3" t="s">
        <v>127</v>
      </c>
      <c r="F1663" t="s">
        <v>1037</v>
      </c>
      <c r="G1663" s="5" t="str">
        <f t="shared" si="25"/>
        <v>View Response</v>
      </c>
      <c r="H1663" t="s">
        <v>3020</v>
      </c>
      <c r="I1663" t="s">
        <v>3029</v>
      </c>
      <c r="J1663" t="s">
        <v>3021</v>
      </c>
      <c r="L1663" t="s">
        <v>3002</v>
      </c>
    </row>
    <row r="1664" spans="1:13" x14ac:dyDescent="0.35">
      <c r="A1664">
        <v>1192014</v>
      </c>
      <c r="B1664" t="s">
        <v>2478</v>
      </c>
      <c r="C1664" t="s">
        <v>4</v>
      </c>
      <c r="D1664" t="s">
        <v>1019</v>
      </c>
      <c r="E1664" s="3" t="s">
        <v>127</v>
      </c>
      <c r="F1664" t="s">
        <v>1038</v>
      </c>
      <c r="G1664" s="5" t="str">
        <f t="shared" si="25"/>
        <v>View Response</v>
      </c>
      <c r="H1664" t="s">
        <v>3020</v>
      </c>
      <c r="I1664" t="s">
        <v>3029</v>
      </c>
      <c r="J1664" t="s">
        <v>3021</v>
      </c>
      <c r="M1664" t="s">
        <v>2956</v>
      </c>
    </row>
    <row r="1665" spans="1:13" x14ac:dyDescent="0.35">
      <c r="A1665">
        <v>1192014</v>
      </c>
      <c r="B1665" t="s">
        <v>2478</v>
      </c>
      <c r="C1665" t="s">
        <v>4</v>
      </c>
      <c r="D1665" t="s">
        <v>1019</v>
      </c>
      <c r="E1665" s="3" t="s">
        <v>127</v>
      </c>
      <c r="F1665" t="s">
        <v>1038</v>
      </c>
      <c r="G1665" s="5" t="str">
        <f t="shared" si="25"/>
        <v>View Response</v>
      </c>
      <c r="H1665" t="s">
        <v>3020</v>
      </c>
      <c r="I1665" t="s">
        <v>3029</v>
      </c>
      <c r="J1665" t="s">
        <v>3021</v>
      </c>
      <c r="M1665" t="s">
        <v>2957</v>
      </c>
    </row>
    <row r="1666" spans="1:13" x14ac:dyDescent="0.35">
      <c r="A1666">
        <v>1192015</v>
      </c>
      <c r="B1666" t="s">
        <v>2477</v>
      </c>
      <c r="C1666" t="s">
        <v>4</v>
      </c>
      <c r="D1666" t="s">
        <v>4</v>
      </c>
      <c r="E1666" s="3" t="s">
        <v>4</v>
      </c>
      <c r="F1666" t="s">
        <v>1039</v>
      </c>
      <c r="G1666" s="5" t="str">
        <f t="shared" si="25"/>
        <v>View Response</v>
      </c>
      <c r="H1666" t="s">
        <v>3020</v>
      </c>
      <c r="I1666" t="s">
        <v>3029</v>
      </c>
      <c r="J1666" t="s">
        <v>3029</v>
      </c>
      <c r="M1666" t="s">
        <v>2923</v>
      </c>
    </row>
    <row r="1667" spans="1:13" x14ac:dyDescent="0.35">
      <c r="A1667">
        <v>1192015</v>
      </c>
      <c r="B1667" t="s">
        <v>2477</v>
      </c>
      <c r="C1667" t="s">
        <v>4</v>
      </c>
      <c r="D1667" t="s">
        <v>4</v>
      </c>
      <c r="E1667" s="3" t="s">
        <v>4</v>
      </c>
      <c r="F1667" t="s">
        <v>1039</v>
      </c>
      <c r="G1667" s="5" t="str">
        <f t="shared" ref="G1667:G1730" si="26">HYPERLINK(F1667,"View Response")</f>
        <v>View Response</v>
      </c>
      <c r="H1667" t="s">
        <v>3020</v>
      </c>
      <c r="I1667" t="s">
        <v>3029</v>
      </c>
      <c r="J1667" t="s">
        <v>3029</v>
      </c>
      <c r="M1667" t="s">
        <v>2924</v>
      </c>
    </row>
    <row r="1668" spans="1:13" x14ac:dyDescent="0.35">
      <c r="A1668">
        <v>1192015</v>
      </c>
      <c r="B1668" t="s">
        <v>2477</v>
      </c>
      <c r="C1668" t="s">
        <v>4</v>
      </c>
      <c r="D1668" t="s">
        <v>4</v>
      </c>
      <c r="E1668" s="3" t="s">
        <v>4</v>
      </c>
      <c r="F1668" t="s">
        <v>1039</v>
      </c>
      <c r="G1668" s="5" t="str">
        <f t="shared" si="26"/>
        <v>View Response</v>
      </c>
      <c r="H1668" t="s">
        <v>3020</v>
      </c>
      <c r="I1668" t="s">
        <v>3029</v>
      </c>
      <c r="J1668" t="s">
        <v>3029</v>
      </c>
      <c r="M1668" t="s">
        <v>2950</v>
      </c>
    </row>
    <row r="1669" spans="1:13" x14ac:dyDescent="0.35">
      <c r="A1669">
        <v>1192016</v>
      </c>
      <c r="B1669" t="s">
        <v>2480</v>
      </c>
      <c r="C1669" t="s">
        <v>4</v>
      </c>
      <c r="D1669" t="s">
        <v>4</v>
      </c>
      <c r="E1669" s="3" t="s">
        <v>4</v>
      </c>
      <c r="F1669" t="s">
        <v>1040</v>
      </c>
      <c r="G1669" s="5" t="str">
        <f t="shared" si="26"/>
        <v>View Response</v>
      </c>
      <c r="H1669" t="s">
        <v>3020</v>
      </c>
      <c r="I1669" t="s">
        <v>3029</v>
      </c>
      <c r="J1669" t="s">
        <v>3029</v>
      </c>
      <c r="L1669" t="s">
        <v>2938</v>
      </c>
    </row>
    <row r="1670" spans="1:13" x14ac:dyDescent="0.35">
      <c r="A1670">
        <v>1192018</v>
      </c>
      <c r="B1670" t="s">
        <v>2481</v>
      </c>
      <c r="C1670" t="s">
        <v>4</v>
      </c>
      <c r="D1670" t="s">
        <v>4</v>
      </c>
      <c r="E1670" s="3" t="s">
        <v>4</v>
      </c>
      <c r="F1670" t="s">
        <v>1041</v>
      </c>
      <c r="G1670" s="5" t="str">
        <f t="shared" si="26"/>
        <v>View Response</v>
      </c>
      <c r="H1670" t="s">
        <v>3020</v>
      </c>
      <c r="I1670" t="s">
        <v>3029</v>
      </c>
      <c r="J1670" t="s">
        <v>3029</v>
      </c>
      <c r="M1670" t="s">
        <v>2917</v>
      </c>
    </row>
    <row r="1671" spans="1:13" x14ac:dyDescent="0.35">
      <c r="A1671">
        <v>1192019</v>
      </c>
      <c r="B1671" t="s">
        <v>2482</v>
      </c>
      <c r="C1671" t="s">
        <v>4</v>
      </c>
      <c r="D1671" t="s">
        <v>4</v>
      </c>
      <c r="E1671" s="3" t="s">
        <v>4</v>
      </c>
      <c r="F1671" t="s">
        <v>1042</v>
      </c>
      <c r="G1671" s="5" t="str">
        <f t="shared" si="26"/>
        <v>View Response</v>
      </c>
      <c r="H1671" t="s">
        <v>3020</v>
      </c>
      <c r="I1671" t="s">
        <v>3029</v>
      </c>
      <c r="J1671" t="s">
        <v>3029</v>
      </c>
      <c r="M1671" t="s">
        <v>2917</v>
      </c>
    </row>
    <row r="1672" spans="1:13" x14ac:dyDescent="0.35">
      <c r="A1672">
        <v>1192020</v>
      </c>
      <c r="B1672" t="s">
        <v>2483</v>
      </c>
      <c r="D1672" t="s">
        <v>4</v>
      </c>
      <c r="E1672" s="3" t="s">
        <v>4</v>
      </c>
      <c r="F1672" t="s">
        <v>1043</v>
      </c>
      <c r="G1672" s="5" t="str">
        <f t="shared" si="26"/>
        <v>View Response</v>
      </c>
      <c r="H1672" t="s">
        <v>3020</v>
      </c>
      <c r="I1672" t="s">
        <v>3029</v>
      </c>
      <c r="J1672" t="s">
        <v>3029</v>
      </c>
      <c r="M1672" t="s">
        <v>2917</v>
      </c>
    </row>
    <row r="1673" spans="1:13" x14ac:dyDescent="0.35">
      <c r="A1673">
        <v>1192021</v>
      </c>
      <c r="B1673" t="s">
        <v>2484</v>
      </c>
      <c r="C1673" t="s">
        <v>4</v>
      </c>
      <c r="D1673" t="s">
        <v>4</v>
      </c>
      <c r="E1673" s="3" t="s">
        <v>4</v>
      </c>
      <c r="F1673" t="s">
        <v>1044</v>
      </c>
      <c r="G1673" s="5" t="str">
        <f t="shared" si="26"/>
        <v>View Response</v>
      </c>
      <c r="H1673" t="s">
        <v>3029</v>
      </c>
      <c r="I1673" t="s">
        <v>3023</v>
      </c>
      <c r="J1673" t="s">
        <v>3029</v>
      </c>
      <c r="K1673" t="s">
        <v>2939</v>
      </c>
    </row>
    <row r="1674" spans="1:13" x14ac:dyDescent="0.35">
      <c r="A1674">
        <v>1192021</v>
      </c>
      <c r="B1674" t="s">
        <v>2484</v>
      </c>
      <c r="C1674" t="s">
        <v>4</v>
      </c>
      <c r="D1674" t="s">
        <v>4</v>
      </c>
      <c r="E1674" s="3" t="s">
        <v>4</v>
      </c>
      <c r="F1674" t="s">
        <v>1044</v>
      </c>
      <c r="G1674" s="5" t="str">
        <f t="shared" si="26"/>
        <v>View Response</v>
      </c>
      <c r="H1674" t="s">
        <v>3029</v>
      </c>
      <c r="I1674" t="s">
        <v>3023</v>
      </c>
      <c r="J1674" t="s">
        <v>3029</v>
      </c>
      <c r="L1674" t="s">
        <v>2925</v>
      </c>
    </row>
    <row r="1675" spans="1:13" x14ac:dyDescent="0.35">
      <c r="A1675">
        <v>1192022</v>
      </c>
      <c r="B1675" t="s">
        <v>2485</v>
      </c>
      <c r="C1675" t="s">
        <v>4</v>
      </c>
      <c r="D1675" t="s">
        <v>4</v>
      </c>
      <c r="E1675" s="3" t="s">
        <v>4</v>
      </c>
      <c r="F1675" t="s">
        <v>1045</v>
      </c>
      <c r="G1675" s="5" t="str">
        <f t="shared" si="26"/>
        <v>View Response</v>
      </c>
      <c r="H1675" t="s">
        <v>3029</v>
      </c>
      <c r="I1675" t="s">
        <v>3023</v>
      </c>
      <c r="J1675" t="s">
        <v>3029</v>
      </c>
      <c r="M1675" t="s">
        <v>2917</v>
      </c>
    </row>
    <row r="1676" spans="1:13" x14ac:dyDescent="0.35">
      <c r="A1676">
        <v>1192028</v>
      </c>
      <c r="B1676" t="s">
        <v>2486</v>
      </c>
      <c r="C1676" t="s">
        <v>4</v>
      </c>
      <c r="D1676" t="s">
        <v>4</v>
      </c>
      <c r="E1676" s="3" t="s">
        <v>4</v>
      </c>
      <c r="F1676" t="s">
        <v>1046</v>
      </c>
      <c r="G1676" s="5" t="str">
        <f t="shared" si="26"/>
        <v>View Response</v>
      </c>
      <c r="H1676" t="s">
        <v>3020</v>
      </c>
      <c r="I1676" t="s">
        <v>3029</v>
      </c>
      <c r="J1676" t="s">
        <v>3029</v>
      </c>
      <c r="M1676" t="s">
        <v>2917</v>
      </c>
    </row>
    <row r="1677" spans="1:13" x14ac:dyDescent="0.35">
      <c r="A1677">
        <v>1192031</v>
      </c>
      <c r="B1677" t="s">
        <v>2487</v>
      </c>
      <c r="C1677" t="s">
        <v>4</v>
      </c>
      <c r="D1677" t="s">
        <v>4</v>
      </c>
      <c r="E1677" s="3" t="s">
        <v>4</v>
      </c>
      <c r="F1677" t="s">
        <v>1047</v>
      </c>
      <c r="G1677" s="5" t="str">
        <f t="shared" si="26"/>
        <v>View Response</v>
      </c>
      <c r="H1677" t="s">
        <v>3020</v>
      </c>
      <c r="I1677" t="s">
        <v>3029</v>
      </c>
      <c r="J1677" t="s">
        <v>3029</v>
      </c>
      <c r="M1677" t="s">
        <v>2917</v>
      </c>
    </row>
    <row r="1678" spans="1:13" x14ac:dyDescent="0.35">
      <c r="A1678">
        <v>1192032</v>
      </c>
      <c r="B1678" t="s">
        <v>2488</v>
      </c>
      <c r="C1678" t="s">
        <v>4</v>
      </c>
      <c r="D1678" t="s">
        <v>4</v>
      </c>
      <c r="E1678" s="3" t="s">
        <v>127</v>
      </c>
      <c r="F1678" t="s">
        <v>1048</v>
      </c>
      <c r="G1678" s="5" t="str">
        <f t="shared" si="26"/>
        <v>View Response</v>
      </c>
      <c r="H1678" t="s">
        <v>3020</v>
      </c>
      <c r="I1678" t="s">
        <v>3023</v>
      </c>
      <c r="J1678" t="s">
        <v>3021</v>
      </c>
      <c r="M1678" t="s">
        <v>2922</v>
      </c>
    </row>
    <row r="1679" spans="1:13" x14ac:dyDescent="0.35">
      <c r="A1679">
        <v>1192035</v>
      </c>
      <c r="B1679" t="s">
        <v>2489</v>
      </c>
      <c r="C1679" t="s">
        <v>4</v>
      </c>
      <c r="D1679" t="s">
        <v>4</v>
      </c>
      <c r="E1679" s="3" t="s">
        <v>4</v>
      </c>
      <c r="F1679" t="s">
        <v>1049</v>
      </c>
      <c r="G1679" s="5" t="str">
        <f t="shared" si="26"/>
        <v>View Response</v>
      </c>
      <c r="H1679" t="s">
        <v>3020</v>
      </c>
      <c r="I1679" t="s">
        <v>3023</v>
      </c>
      <c r="J1679" t="s">
        <v>3029</v>
      </c>
      <c r="M1679" t="s">
        <v>2923</v>
      </c>
    </row>
    <row r="1680" spans="1:13" x14ac:dyDescent="0.35">
      <c r="A1680">
        <v>1192035</v>
      </c>
      <c r="B1680" t="s">
        <v>2489</v>
      </c>
      <c r="C1680" t="s">
        <v>4</v>
      </c>
      <c r="D1680" t="s">
        <v>4</v>
      </c>
      <c r="E1680" s="3" t="s">
        <v>4</v>
      </c>
      <c r="F1680" t="s">
        <v>1049</v>
      </c>
      <c r="G1680" s="5" t="str">
        <f t="shared" si="26"/>
        <v>View Response</v>
      </c>
      <c r="H1680" t="s">
        <v>3020</v>
      </c>
      <c r="I1680" t="s">
        <v>3023</v>
      </c>
      <c r="J1680" t="s">
        <v>3029</v>
      </c>
      <c r="M1680" t="s">
        <v>2924</v>
      </c>
    </row>
    <row r="1681" spans="1:13" x14ac:dyDescent="0.35">
      <c r="A1681">
        <v>1192035</v>
      </c>
      <c r="B1681" t="s">
        <v>2489</v>
      </c>
      <c r="C1681" t="s">
        <v>4</v>
      </c>
      <c r="D1681" t="s">
        <v>4</v>
      </c>
      <c r="E1681" s="3" t="s">
        <v>4</v>
      </c>
      <c r="F1681" t="s">
        <v>1049</v>
      </c>
      <c r="G1681" s="5" t="str">
        <f t="shared" si="26"/>
        <v>View Response</v>
      </c>
      <c r="H1681" t="s">
        <v>3020</v>
      </c>
      <c r="I1681" t="s">
        <v>3023</v>
      </c>
      <c r="J1681" t="s">
        <v>3029</v>
      </c>
      <c r="M1681" t="s">
        <v>2950</v>
      </c>
    </row>
    <row r="1682" spans="1:13" x14ac:dyDescent="0.35">
      <c r="A1682">
        <v>1192036</v>
      </c>
      <c r="B1682" t="s">
        <v>2489</v>
      </c>
      <c r="C1682" t="s">
        <v>4</v>
      </c>
      <c r="D1682" t="s">
        <v>4</v>
      </c>
      <c r="E1682" s="3" t="s">
        <v>4</v>
      </c>
      <c r="F1682" t="s">
        <v>1050</v>
      </c>
      <c r="G1682" s="5" t="str">
        <f t="shared" si="26"/>
        <v>View Response</v>
      </c>
      <c r="H1682" t="s">
        <v>3020</v>
      </c>
      <c r="I1682" t="s">
        <v>3023</v>
      </c>
      <c r="J1682" t="s">
        <v>3029</v>
      </c>
      <c r="M1682" t="s">
        <v>2923</v>
      </c>
    </row>
    <row r="1683" spans="1:13" x14ac:dyDescent="0.35">
      <c r="A1683">
        <v>1192036</v>
      </c>
      <c r="B1683" t="s">
        <v>2489</v>
      </c>
      <c r="C1683" t="s">
        <v>4</v>
      </c>
      <c r="D1683" t="s">
        <v>4</v>
      </c>
      <c r="E1683" s="3" t="s">
        <v>4</v>
      </c>
      <c r="F1683" t="s">
        <v>1050</v>
      </c>
      <c r="G1683" s="5" t="str">
        <f t="shared" si="26"/>
        <v>View Response</v>
      </c>
      <c r="H1683" t="s">
        <v>3020</v>
      </c>
      <c r="I1683" t="s">
        <v>3023</v>
      </c>
      <c r="J1683" t="s">
        <v>3029</v>
      </c>
      <c r="M1683" t="s">
        <v>2924</v>
      </c>
    </row>
    <row r="1684" spans="1:13" x14ac:dyDescent="0.35">
      <c r="A1684">
        <v>1192036</v>
      </c>
      <c r="B1684" t="s">
        <v>2489</v>
      </c>
      <c r="C1684" t="s">
        <v>4</v>
      </c>
      <c r="D1684" t="s">
        <v>4</v>
      </c>
      <c r="E1684" s="3" t="s">
        <v>4</v>
      </c>
      <c r="F1684" t="s">
        <v>1050</v>
      </c>
      <c r="G1684" s="5" t="str">
        <f t="shared" si="26"/>
        <v>View Response</v>
      </c>
      <c r="H1684" t="s">
        <v>3020</v>
      </c>
      <c r="I1684" t="s">
        <v>3023</v>
      </c>
      <c r="J1684" t="s">
        <v>3029</v>
      </c>
      <c r="M1684" t="s">
        <v>2950</v>
      </c>
    </row>
    <row r="1685" spans="1:13" x14ac:dyDescent="0.35">
      <c r="A1685">
        <v>1192037</v>
      </c>
      <c r="B1685" t="s">
        <v>2489</v>
      </c>
      <c r="C1685" t="s">
        <v>4</v>
      </c>
      <c r="D1685" t="s">
        <v>4</v>
      </c>
      <c r="E1685" s="3" t="s">
        <v>4</v>
      </c>
      <c r="F1685" t="s">
        <v>1051</v>
      </c>
      <c r="G1685" s="5" t="str">
        <f t="shared" si="26"/>
        <v>View Response</v>
      </c>
      <c r="H1685" t="s">
        <v>3020</v>
      </c>
      <c r="I1685" t="s">
        <v>3023</v>
      </c>
      <c r="J1685" t="s">
        <v>3029</v>
      </c>
      <c r="M1685" t="s">
        <v>2923</v>
      </c>
    </row>
    <row r="1686" spans="1:13" x14ac:dyDescent="0.35">
      <c r="A1686">
        <v>1192037</v>
      </c>
      <c r="B1686" t="s">
        <v>2489</v>
      </c>
      <c r="C1686" t="s">
        <v>4</v>
      </c>
      <c r="D1686" t="s">
        <v>4</v>
      </c>
      <c r="E1686" s="3" t="s">
        <v>4</v>
      </c>
      <c r="F1686" t="s">
        <v>1051</v>
      </c>
      <c r="G1686" s="5" t="str">
        <f t="shared" si="26"/>
        <v>View Response</v>
      </c>
      <c r="H1686" t="s">
        <v>3020</v>
      </c>
      <c r="I1686" t="s">
        <v>3023</v>
      </c>
      <c r="J1686" t="s">
        <v>3029</v>
      </c>
      <c r="M1686" t="s">
        <v>2924</v>
      </c>
    </row>
    <row r="1687" spans="1:13" x14ac:dyDescent="0.35">
      <c r="A1687">
        <v>1192037</v>
      </c>
      <c r="B1687" t="s">
        <v>2489</v>
      </c>
      <c r="C1687" t="s">
        <v>4</v>
      </c>
      <c r="D1687" t="s">
        <v>4</v>
      </c>
      <c r="E1687" s="3" t="s">
        <v>4</v>
      </c>
      <c r="F1687" t="s">
        <v>1051</v>
      </c>
      <c r="G1687" s="5" t="str">
        <f t="shared" si="26"/>
        <v>View Response</v>
      </c>
      <c r="H1687" t="s">
        <v>3020</v>
      </c>
      <c r="I1687" t="s">
        <v>3023</v>
      </c>
      <c r="J1687" t="s">
        <v>3029</v>
      </c>
      <c r="M1687" t="s">
        <v>2950</v>
      </c>
    </row>
    <row r="1688" spans="1:13" x14ac:dyDescent="0.35">
      <c r="A1688">
        <v>1192038</v>
      </c>
      <c r="B1688" t="s">
        <v>2490</v>
      </c>
      <c r="C1688" t="s">
        <v>4</v>
      </c>
      <c r="D1688" t="s">
        <v>4</v>
      </c>
      <c r="E1688" s="3" t="s">
        <v>4</v>
      </c>
      <c r="F1688" t="s">
        <v>1052</v>
      </c>
      <c r="G1688" s="5" t="str">
        <f t="shared" si="26"/>
        <v>View Response</v>
      </c>
      <c r="H1688" t="s">
        <v>3020</v>
      </c>
      <c r="I1688" t="s">
        <v>3029</v>
      </c>
      <c r="J1688" t="s">
        <v>3029</v>
      </c>
      <c r="M1688" t="s">
        <v>2923</v>
      </c>
    </row>
    <row r="1689" spans="1:13" x14ac:dyDescent="0.35">
      <c r="A1689">
        <v>1192038</v>
      </c>
      <c r="B1689" t="s">
        <v>2490</v>
      </c>
      <c r="C1689" t="s">
        <v>4</v>
      </c>
      <c r="D1689" t="s">
        <v>4</v>
      </c>
      <c r="E1689" s="3" t="s">
        <v>4</v>
      </c>
      <c r="F1689" t="s">
        <v>1052</v>
      </c>
      <c r="G1689" s="5" t="str">
        <f t="shared" si="26"/>
        <v>View Response</v>
      </c>
      <c r="H1689" t="s">
        <v>3020</v>
      </c>
      <c r="I1689" t="s">
        <v>3029</v>
      </c>
      <c r="J1689" t="s">
        <v>3029</v>
      </c>
      <c r="M1689" t="s">
        <v>2924</v>
      </c>
    </row>
    <row r="1690" spans="1:13" x14ac:dyDescent="0.35">
      <c r="A1690">
        <v>1192038</v>
      </c>
      <c r="B1690" t="s">
        <v>2490</v>
      </c>
      <c r="C1690" t="s">
        <v>4</v>
      </c>
      <c r="D1690" t="s">
        <v>4</v>
      </c>
      <c r="E1690" s="3" t="s">
        <v>4</v>
      </c>
      <c r="F1690" t="s">
        <v>1052</v>
      </c>
      <c r="G1690" s="5" t="str">
        <f t="shared" si="26"/>
        <v>View Response</v>
      </c>
      <c r="H1690" t="s">
        <v>3020</v>
      </c>
      <c r="I1690" t="s">
        <v>3029</v>
      </c>
      <c r="J1690" t="s">
        <v>3029</v>
      </c>
      <c r="M1690" t="s">
        <v>2950</v>
      </c>
    </row>
    <row r="1691" spans="1:13" x14ac:dyDescent="0.35">
      <c r="A1691">
        <v>1192039</v>
      </c>
      <c r="B1691" t="s">
        <v>2490</v>
      </c>
      <c r="C1691" t="s">
        <v>4</v>
      </c>
      <c r="D1691" t="s">
        <v>4</v>
      </c>
      <c r="E1691" s="3" t="s">
        <v>4</v>
      </c>
      <c r="F1691" t="s">
        <v>1053</v>
      </c>
      <c r="G1691" s="5" t="str">
        <f t="shared" si="26"/>
        <v>View Response</v>
      </c>
      <c r="H1691" t="s">
        <v>3020</v>
      </c>
      <c r="I1691" t="s">
        <v>3029</v>
      </c>
      <c r="J1691" t="s">
        <v>3029</v>
      </c>
      <c r="M1691" t="s">
        <v>2923</v>
      </c>
    </row>
    <row r="1692" spans="1:13" x14ac:dyDescent="0.35">
      <c r="A1692">
        <v>1192039</v>
      </c>
      <c r="B1692" t="s">
        <v>2490</v>
      </c>
      <c r="C1692" t="s">
        <v>4</v>
      </c>
      <c r="D1692" t="s">
        <v>4</v>
      </c>
      <c r="E1692" s="3" t="s">
        <v>4</v>
      </c>
      <c r="F1692" t="s">
        <v>1053</v>
      </c>
      <c r="G1692" s="5" t="str">
        <f t="shared" si="26"/>
        <v>View Response</v>
      </c>
      <c r="H1692" t="s">
        <v>3020</v>
      </c>
      <c r="I1692" t="s">
        <v>3029</v>
      </c>
      <c r="J1692" t="s">
        <v>3029</v>
      </c>
      <c r="M1692" t="s">
        <v>2924</v>
      </c>
    </row>
    <row r="1693" spans="1:13" x14ac:dyDescent="0.35">
      <c r="A1693">
        <v>1192039</v>
      </c>
      <c r="B1693" t="s">
        <v>2490</v>
      </c>
      <c r="C1693" t="s">
        <v>4</v>
      </c>
      <c r="D1693" t="s">
        <v>4</v>
      </c>
      <c r="E1693" s="3" t="s">
        <v>4</v>
      </c>
      <c r="F1693" t="s">
        <v>1053</v>
      </c>
      <c r="G1693" s="5" t="str">
        <f t="shared" si="26"/>
        <v>View Response</v>
      </c>
      <c r="H1693" t="s">
        <v>3020</v>
      </c>
      <c r="I1693" t="s">
        <v>3029</v>
      </c>
      <c r="J1693" t="s">
        <v>3029</v>
      </c>
      <c r="M1693" t="s">
        <v>2950</v>
      </c>
    </row>
    <row r="1694" spans="1:13" x14ac:dyDescent="0.35">
      <c r="A1694">
        <v>1192040</v>
      </c>
      <c r="B1694" t="s">
        <v>2490</v>
      </c>
      <c r="C1694" t="s">
        <v>4</v>
      </c>
      <c r="D1694" t="s">
        <v>4</v>
      </c>
      <c r="E1694" s="3" t="s">
        <v>4</v>
      </c>
      <c r="F1694" t="s">
        <v>1054</v>
      </c>
      <c r="G1694" s="5" t="str">
        <f t="shared" si="26"/>
        <v>View Response</v>
      </c>
      <c r="H1694" t="s">
        <v>3020</v>
      </c>
      <c r="I1694" t="s">
        <v>3029</v>
      </c>
      <c r="J1694" t="s">
        <v>3029</v>
      </c>
      <c r="M1694" t="s">
        <v>2923</v>
      </c>
    </row>
    <row r="1695" spans="1:13" x14ac:dyDescent="0.35">
      <c r="A1695">
        <v>1192040</v>
      </c>
      <c r="B1695" t="s">
        <v>2490</v>
      </c>
      <c r="C1695" t="s">
        <v>4</v>
      </c>
      <c r="D1695" t="s">
        <v>4</v>
      </c>
      <c r="E1695" s="3" t="s">
        <v>4</v>
      </c>
      <c r="F1695" t="s">
        <v>1054</v>
      </c>
      <c r="G1695" s="5" t="str">
        <f t="shared" si="26"/>
        <v>View Response</v>
      </c>
      <c r="H1695" t="s">
        <v>3020</v>
      </c>
      <c r="I1695" t="s">
        <v>3029</v>
      </c>
      <c r="J1695" t="s">
        <v>3029</v>
      </c>
      <c r="M1695" t="s">
        <v>2924</v>
      </c>
    </row>
    <row r="1696" spans="1:13" x14ac:dyDescent="0.35">
      <c r="A1696">
        <v>1192040</v>
      </c>
      <c r="B1696" t="s">
        <v>2490</v>
      </c>
      <c r="C1696" t="s">
        <v>4</v>
      </c>
      <c r="D1696" t="s">
        <v>4</v>
      </c>
      <c r="E1696" s="3" t="s">
        <v>4</v>
      </c>
      <c r="F1696" t="s">
        <v>1054</v>
      </c>
      <c r="G1696" s="5" t="str">
        <f t="shared" si="26"/>
        <v>View Response</v>
      </c>
      <c r="H1696" t="s">
        <v>3020</v>
      </c>
      <c r="I1696" t="s">
        <v>3029</v>
      </c>
      <c r="J1696" t="s">
        <v>3029</v>
      </c>
      <c r="M1696" t="s">
        <v>2950</v>
      </c>
    </row>
    <row r="1697" spans="1:13" x14ac:dyDescent="0.35">
      <c r="A1697">
        <v>1192042</v>
      </c>
      <c r="B1697" t="s">
        <v>2490</v>
      </c>
      <c r="C1697" t="s">
        <v>4</v>
      </c>
      <c r="D1697" t="s">
        <v>4</v>
      </c>
      <c r="E1697" s="3" t="s">
        <v>4</v>
      </c>
      <c r="F1697" t="s">
        <v>1055</v>
      </c>
      <c r="G1697" s="5" t="str">
        <f t="shared" si="26"/>
        <v>View Response</v>
      </c>
      <c r="H1697" t="s">
        <v>3020</v>
      </c>
      <c r="I1697" t="s">
        <v>3029</v>
      </c>
      <c r="J1697" t="s">
        <v>3029</v>
      </c>
      <c r="M1697" t="s">
        <v>2923</v>
      </c>
    </row>
    <row r="1698" spans="1:13" x14ac:dyDescent="0.35">
      <c r="A1698">
        <v>1192042</v>
      </c>
      <c r="B1698" t="s">
        <v>2490</v>
      </c>
      <c r="C1698" t="s">
        <v>4</v>
      </c>
      <c r="D1698" t="s">
        <v>4</v>
      </c>
      <c r="E1698" s="3" t="s">
        <v>4</v>
      </c>
      <c r="F1698" t="s">
        <v>1055</v>
      </c>
      <c r="G1698" s="5" t="str">
        <f t="shared" si="26"/>
        <v>View Response</v>
      </c>
      <c r="H1698" t="s">
        <v>3020</v>
      </c>
      <c r="I1698" t="s">
        <v>3029</v>
      </c>
      <c r="J1698" t="s">
        <v>3029</v>
      </c>
      <c r="M1698" t="s">
        <v>2924</v>
      </c>
    </row>
    <row r="1699" spans="1:13" x14ac:dyDescent="0.35">
      <c r="A1699">
        <v>1192042</v>
      </c>
      <c r="B1699" t="s">
        <v>2490</v>
      </c>
      <c r="C1699" t="s">
        <v>4</v>
      </c>
      <c r="D1699" t="s">
        <v>4</v>
      </c>
      <c r="E1699" s="3" t="s">
        <v>4</v>
      </c>
      <c r="F1699" t="s">
        <v>1055</v>
      </c>
      <c r="G1699" s="5" t="str">
        <f t="shared" si="26"/>
        <v>View Response</v>
      </c>
      <c r="H1699" t="s">
        <v>3020</v>
      </c>
      <c r="I1699" t="s">
        <v>3029</v>
      </c>
      <c r="J1699" t="s">
        <v>3029</v>
      </c>
      <c r="M1699" t="s">
        <v>2950</v>
      </c>
    </row>
    <row r="1700" spans="1:13" x14ac:dyDescent="0.35">
      <c r="A1700">
        <v>1192043</v>
      </c>
      <c r="B1700" t="s">
        <v>2490</v>
      </c>
      <c r="C1700" t="s">
        <v>4</v>
      </c>
      <c r="D1700" t="s">
        <v>4</v>
      </c>
      <c r="E1700" s="3" t="s">
        <v>4</v>
      </c>
      <c r="F1700" t="s">
        <v>1056</v>
      </c>
      <c r="G1700" s="5" t="str">
        <f t="shared" si="26"/>
        <v>View Response</v>
      </c>
      <c r="H1700" t="s">
        <v>3020</v>
      </c>
      <c r="I1700" t="s">
        <v>3029</v>
      </c>
      <c r="J1700" t="s">
        <v>3029</v>
      </c>
      <c r="M1700" t="s">
        <v>2923</v>
      </c>
    </row>
    <row r="1701" spans="1:13" x14ac:dyDescent="0.35">
      <c r="A1701">
        <v>1192043</v>
      </c>
      <c r="B1701" t="s">
        <v>2490</v>
      </c>
      <c r="C1701" t="s">
        <v>4</v>
      </c>
      <c r="D1701" t="s">
        <v>4</v>
      </c>
      <c r="E1701" s="3" t="s">
        <v>4</v>
      </c>
      <c r="F1701" t="s">
        <v>1056</v>
      </c>
      <c r="G1701" s="5" t="str">
        <f t="shared" si="26"/>
        <v>View Response</v>
      </c>
      <c r="H1701" t="s">
        <v>3020</v>
      </c>
      <c r="I1701" t="s">
        <v>3029</v>
      </c>
      <c r="J1701" t="s">
        <v>3029</v>
      </c>
      <c r="M1701" t="s">
        <v>2924</v>
      </c>
    </row>
    <row r="1702" spans="1:13" x14ac:dyDescent="0.35">
      <c r="A1702">
        <v>1192043</v>
      </c>
      <c r="B1702" t="s">
        <v>2490</v>
      </c>
      <c r="C1702" t="s">
        <v>4</v>
      </c>
      <c r="D1702" t="s">
        <v>4</v>
      </c>
      <c r="E1702" s="3" t="s">
        <v>4</v>
      </c>
      <c r="F1702" t="s">
        <v>1056</v>
      </c>
      <c r="G1702" s="5" t="str">
        <f t="shared" si="26"/>
        <v>View Response</v>
      </c>
      <c r="H1702" t="s">
        <v>3020</v>
      </c>
      <c r="I1702" t="s">
        <v>3029</v>
      </c>
      <c r="J1702" t="s">
        <v>3029</v>
      </c>
      <c r="M1702" t="s">
        <v>2950</v>
      </c>
    </row>
    <row r="1703" spans="1:13" x14ac:dyDescent="0.35">
      <c r="A1703">
        <v>1192044</v>
      </c>
      <c r="B1703" t="s">
        <v>2491</v>
      </c>
      <c r="D1703" t="s">
        <v>4</v>
      </c>
      <c r="E1703" s="3" t="s">
        <v>127</v>
      </c>
      <c r="F1703" t="s">
        <v>1057</v>
      </c>
      <c r="G1703" s="5" t="str">
        <f t="shared" si="26"/>
        <v>View Response</v>
      </c>
      <c r="H1703" t="s">
        <v>3020</v>
      </c>
      <c r="I1703" t="s">
        <v>3029</v>
      </c>
      <c r="J1703" t="s">
        <v>3021</v>
      </c>
      <c r="M1703" t="s">
        <v>2922</v>
      </c>
    </row>
    <row r="1704" spans="1:13" x14ac:dyDescent="0.35">
      <c r="A1704">
        <v>1192045</v>
      </c>
      <c r="B1704" t="s">
        <v>2490</v>
      </c>
      <c r="C1704" t="s">
        <v>4</v>
      </c>
      <c r="D1704" t="s">
        <v>4</v>
      </c>
      <c r="E1704" s="3" t="s">
        <v>4</v>
      </c>
      <c r="F1704" t="s">
        <v>1058</v>
      </c>
      <c r="G1704" s="5" t="str">
        <f t="shared" si="26"/>
        <v>View Response</v>
      </c>
      <c r="H1704" t="s">
        <v>3020</v>
      </c>
      <c r="I1704" t="s">
        <v>3029</v>
      </c>
      <c r="J1704" t="s">
        <v>3029</v>
      </c>
      <c r="M1704" t="s">
        <v>2923</v>
      </c>
    </row>
    <row r="1705" spans="1:13" x14ac:dyDescent="0.35">
      <c r="A1705">
        <v>1192045</v>
      </c>
      <c r="B1705" t="s">
        <v>2490</v>
      </c>
      <c r="C1705" t="s">
        <v>4</v>
      </c>
      <c r="D1705" t="s">
        <v>4</v>
      </c>
      <c r="E1705" s="3" t="s">
        <v>4</v>
      </c>
      <c r="F1705" t="s">
        <v>1058</v>
      </c>
      <c r="G1705" s="5" t="str">
        <f t="shared" si="26"/>
        <v>View Response</v>
      </c>
      <c r="H1705" t="s">
        <v>3020</v>
      </c>
      <c r="I1705" t="s">
        <v>3029</v>
      </c>
      <c r="J1705" t="s">
        <v>3029</v>
      </c>
      <c r="M1705" t="s">
        <v>2924</v>
      </c>
    </row>
    <row r="1706" spans="1:13" x14ac:dyDescent="0.35">
      <c r="A1706">
        <v>1192045</v>
      </c>
      <c r="B1706" t="s">
        <v>2490</v>
      </c>
      <c r="C1706" t="s">
        <v>4</v>
      </c>
      <c r="D1706" t="s">
        <v>4</v>
      </c>
      <c r="E1706" s="3" t="s">
        <v>4</v>
      </c>
      <c r="F1706" t="s">
        <v>1058</v>
      </c>
      <c r="G1706" s="5" t="str">
        <f t="shared" si="26"/>
        <v>View Response</v>
      </c>
      <c r="H1706" t="s">
        <v>3020</v>
      </c>
      <c r="I1706" t="s">
        <v>3029</v>
      </c>
      <c r="J1706" t="s">
        <v>3029</v>
      </c>
      <c r="M1706" t="s">
        <v>2950</v>
      </c>
    </row>
    <row r="1707" spans="1:13" x14ac:dyDescent="0.35">
      <c r="A1707">
        <v>1192046</v>
      </c>
      <c r="B1707" t="s">
        <v>2489</v>
      </c>
      <c r="C1707" t="s">
        <v>4</v>
      </c>
      <c r="D1707" t="s">
        <v>4</v>
      </c>
      <c r="E1707" s="3" t="s">
        <v>4</v>
      </c>
      <c r="F1707" t="s">
        <v>1059</v>
      </c>
      <c r="G1707" s="5" t="str">
        <f t="shared" si="26"/>
        <v>View Response</v>
      </c>
      <c r="H1707" t="s">
        <v>3020</v>
      </c>
      <c r="I1707" t="s">
        <v>3023</v>
      </c>
      <c r="J1707" t="s">
        <v>3029</v>
      </c>
      <c r="M1707" t="s">
        <v>2923</v>
      </c>
    </row>
    <row r="1708" spans="1:13" x14ac:dyDescent="0.35">
      <c r="A1708">
        <v>1192046</v>
      </c>
      <c r="B1708" t="s">
        <v>2489</v>
      </c>
      <c r="C1708" t="s">
        <v>4</v>
      </c>
      <c r="D1708" t="s">
        <v>4</v>
      </c>
      <c r="E1708" s="3" t="s">
        <v>4</v>
      </c>
      <c r="F1708" t="s">
        <v>1059</v>
      </c>
      <c r="G1708" s="5" t="str">
        <f t="shared" si="26"/>
        <v>View Response</v>
      </c>
      <c r="H1708" t="s">
        <v>3020</v>
      </c>
      <c r="I1708" t="s">
        <v>3023</v>
      </c>
      <c r="J1708" t="s">
        <v>3029</v>
      </c>
      <c r="M1708" t="s">
        <v>2924</v>
      </c>
    </row>
    <row r="1709" spans="1:13" x14ac:dyDescent="0.35">
      <c r="A1709">
        <v>1192046</v>
      </c>
      <c r="B1709" t="s">
        <v>2489</v>
      </c>
      <c r="C1709" t="s">
        <v>4</v>
      </c>
      <c r="D1709" t="s">
        <v>4</v>
      </c>
      <c r="E1709" s="3" t="s">
        <v>4</v>
      </c>
      <c r="F1709" t="s">
        <v>1059</v>
      </c>
      <c r="G1709" s="5" t="str">
        <f t="shared" si="26"/>
        <v>View Response</v>
      </c>
      <c r="H1709" t="s">
        <v>3020</v>
      </c>
      <c r="I1709" t="s">
        <v>3023</v>
      </c>
      <c r="J1709" t="s">
        <v>3029</v>
      </c>
      <c r="M1709" t="s">
        <v>2950</v>
      </c>
    </row>
    <row r="1710" spans="1:13" x14ac:dyDescent="0.35">
      <c r="A1710">
        <v>1192047</v>
      </c>
      <c r="B1710" t="s">
        <v>2492</v>
      </c>
      <c r="C1710" t="s">
        <v>4</v>
      </c>
      <c r="D1710" t="s">
        <v>4</v>
      </c>
      <c r="E1710" s="3" t="s">
        <v>4</v>
      </c>
      <c r="F1710" t="s">
        <v>1060</v>
      </c>
      <c r="G1710" s="5" t="str">
        <f t="shared" si="26"/>
        <v>View Response</v>
      </c>
      <c r="H1710" t="s">
        <v>3020</v>
      </c>
      <c r="I1710" t="s">
        <v>3029</v>
      </c>
      <c r="J1710" t="s">
        <v>3029</v>
      </c>
      <c r="M1710" t="s">
        <v>2923</v>
      </c>
    </row>
    <row r="1711" spans="1:13" x14ac:dyDescent="0.35">
      <c r="A1711">
        <v>1192047</v>
      </c>
      <c r="B1711" t="s">
        <v>2492</v>
      </c>
      <c r="C1711" t="s">
        <v>4</v>
      </c>
      <c r="D1711" t="s">
        <v>4</v>
      </c>
      <c r="E1711" s="3" t="s">
        <v>4</v>
      </c>
      <c r="F1711" t="s">
        <v>1060</v>
      </c>
      <c r="G1711" s="5" t="str">
        <f t="shared" si="26"/>
        <v>View Response</v>
      </c>
      <c r="H1711" t="s">
        <v>3020</v>
      </c>
      <c r="I1711" t="s">
        <v>3029</v>
      </c>
      <c r="J1711" t="s">
        <v>3029</v>
      </c>
      <c r="M1711" t="s">
        <v>2924</v>
      </c>
    </row>
    <row r="1712" spans="1:13" x14ac:dyDescent="0.35">
      <c r="A1712">
        <v>1192047</v>
      </c>
      <c r="B1712" t="s">
        <v>2492</v>
      </c>
      <c r="C1712" t="s">
        <v>4</v>
      </c>
      <c r="D1712" t="s">
        <v>4</v>
      </c>
      <c r="E1712" s="3" t="s">
        <v>4</v>
      </c>
      <c r="F1712" t="s">
        <v>1060</v>
      </c>
      <c r="G1712" s="5" t="str">
        <f t="shared" si="26"/>
        <v>View Response</v>
      </c>
      <c r="H1712" t="s">
        <v>3020</v>
      </c>
      <c r="I1712" t="s">
        <v>3029</v>
      </c>
      <c r="J1712" t="s">
        <v>3029</v>
      </c>
      <c r="M1712" t="s">
        <v>2950</v>
      </c>
    </row>
    <row r="1713" spans="1:13" x14ac:dyDescent="0.35">
      <c r="A1713">
        <v>1192049</v>
      </c>
      <c r="B1713" t="s">
        <v>2492</v>
      </c>
      <c r="C1713" t="s">
        <v>4</v>
      </c>
      <c r="D1713" t="s">
        <v>4</v>
      </c>
      <c r="E1713" s="3" t="s">
        <v>4</v>
      </c>
      <c r="F1713" t="s">
        <v>1061</v>
      </c>
      <c r="G1713" s="5" t="str">
        <f t="shared" si="26"/>
        <v>View Response</v>
      </c>
      <c r="H1713" t="s">
        <v>3020</v>
      </c>
      <c r="I1713" t="s">
        <v>3029</v>
      </c>
      <c r="J1713" t="s">
        <v>3029</v>
      </c>
      <c r="M1713" t="s">
        <v>2923</v>
      </c>
    </row>
    <row r="1714" spans="1:13" x14ac:dyDescent="0.35">
      <c r="A1714">
        <v>1192049</v>
      </c>
      <c r="B1714" t="s">
        <v>2492</v>
      </c>
      <c r="C1714" t="s">
        <v>4</v>
      </c>
      <c r="D1714" t="s">
        <v>4</v>
      </c>
      <c r="E1714" s="3" t="s">
        <v>4</v>
      </c>
      <c r="F1714" t="s">
        <v>1061</v>
      </c>
      <c r="G1714" s="5" t="str">
        <f t="shared" si="26"/>
        <v>View Response</v>
      </c>
      <c r="H1714" t="s">
        <v>3020</v>
      </c>
      <c r="I1714" t="s">
        <v>3029</v>
      </c>
      <c r="J1714" t="s">
        <v>3029</v>
      </c>
      <c r="M1714" t="s">
        <v>2924</v>
      </c>
    </row>
    <row r="1715" spans="1:13" x14ac:dyDescent="0.35">
      <c r="A1715">
        <v>1192049</v>
      </c>
      <c r="B1715" t="s">
        <v>2492</v>
      </c>
      <c r="C1715" t="s">
        <v>4</v>
      </c>
      <c r="D1715" t="s">
        <v>4</v>
      </c>
      <c r="E1715" s="3" t="s">
        <v>4</v>
      </c>
      <c r="F1715" t="s">
        <v>1061</v>
      </c>
      <c r="G1715" s="5" t="str">
        <f t="shared" si="26"/>
        <v>View Response</v>
      </c>
      <c r="H1715" t="s">
        <v>3020</v>
      </c>
      <c r="I1715" t="s">
        <v>3029</v>
      </c>
      <c r="J1715" t="s">
        <v>3029</v>
      </c>
      <c r="M1715" t="s">
        <v>2950</v>
      </c>
    </row>
    <row r="1716" spans="1:13" x14ac:dyDescent="0.35">
      <c r="A1716">
        <v>1192050</v>
      </c>
      <c r="B1716" t="s">
        <v>2489</v>
      </c>
      <c r="C1716" t="s">
        <v>4</v>
      </c>
      <c r="D1716" t="s">
        <v>4</v>
      </c>
      <c r="E1716" s="3" t="s">
        <v>4</v>
      </c>
      <c r="F1716" t="s">
        <v>1062</v>
      </c>
      <c r="G1716" s="5" t="str">
        <f t="shared" si="26"/>
        <v>View Response</v>
      </c>
      <c r="H1716" t="s">
        <v>3020</v>
      </c>
      <c r="I1716" t="s">
        <v>3023</v>
      </c>
      <c r="J1716" t="s">
        <v>3029</v>
      </c>
      <c r="M1716" t="s">
        <v>2923</v>
      </c>
    </row>
    <row r="1717" spans="1:13" x14ac:dyDescent="0.35">
      <c r="A1717">
        <v>1192050</v>
      </c>
      <c r="B1717" t="s">
        <v>2489</v>
      </c>
      <c r="C1717" t="s">
        <v>4</v>
      </c>
      <c r="D1717" t="s">
        <v>4</v>
      </c>
      <c r="E1717" s="3" t="s">
        <v>4</v>
      </c>
      <c r="F1717" t="s">
        <v>1062</v>
      </c>
      <c r="G1717" s="5" t="str">
        <f t="shared" si="26"/>
        <v>View Response</v>
      </c>
      <c r="H1717" t="s">
        <v>3020</v>
      </c>
      <c r="I1717" t="s">
        <v>3023</v>
      </c>
      <c r="J1717" t="s">
        <v>3029</v>
      </c>
      <c r="M1717" t="s">
        <v>2924</v>
      </c>
    </row>
    <row r="1718" spans="1:13" x14ac:dyDescent="0.35">
      <c r="A1718">
        <v>1192050</v>
      </c>
      <c r="B1718" t="s">
        <v>2489</v>
      </c>
      <c r="C1718" t="s">
        <v>4</v>
      </c>
      <c r="D1718" t="s">
        <v>4</v>
      </c>
      <c r="E1718" s="3" t="s">
        <v>4</v>
      </c>
      <c r="F1718" t="s">
        <v>1062</v>
      </c>
      <c r="G1718" s="5" t="str">
        <f t="shared" si="26"/>
        <v>View Response</v>
      </c>
      <c r="H1718" t="s">
        <v>3020</v>
      </c>
      <c r="I1718" t="s">
        <v>3023</v>
      </c>
      <c r="J1718" t="s">
        <v>3029</v>
      </c>
      <c r="M1718" t="s">
        <v>2950</v>
      </c>
    </row>
    <row r="1719" spans="1:13" x14ac:dyDescent="0.35">
      <c r="A1719">
        <v>1192051</v>
      </c>
      <c r="B1719" t="s">
        <v>2493</v>
      </c>
      <c r="C1719" t="s">
        <v>4</v>
      </c>
      <c r="D1719" t="s">
        <v>4</v>
      </c>
      <c r="E1719" s="3" t="s">
        <v>4</v>
      </c>
      <c r="F1719" t="s">
        <v>1063</v>
      </c>
      <c r="G1719" s="5" t="str">
        <f t="shared" si="26"/>
        <v>View Response</v>
      </c>
      <c r="H1719" t="s">
        <v>3020</v>
      </c>
      <c r="I1719" t="s">
        <v>3029</v>
      </c>
      <c r="J1719" t="s">
        <v>3029</v>
      </c>
      <c r="M1719" t="s">
        <v>2917</v>
      </c>
    </row>
    <row r="1720" spans="1:13" x14ac:dyDescent="0.35">
      <c r="A1720">
        <v>1192052</v>
      </c>
      <c r="B1720" t="s">
        <v>2492</v>
      </c>
      <c r="C1720" t="s">
        <v>4</v>
      </c>
      <c r="D1720" t="s">
        <v>4</v>
      </c>
      <c r="E1720" s="3" t="s">
        <v>4</v>
      </c>
      <c r="F1720" t="s">
        <v>1064</v>
      </c>
      <c r="G1720" s="5" t="str">
        <f t="shared" si="26"/>
        <v>View Response</v>
      </c>
      <c r="H1720" t="s">
        <v>3020</v>
      </c>
      <c r="I1720" t="s">
        <v>3029</v>
      </c>
      <c r="J1720" t="s">
        <v>3029</v>
      </c>
      <c r="M1720" t="s">
        <v>2923</v>
      </c>
    </row>
    <row r="1721" spans="1:13" x14ac:dyDescent="0.35">
      <c r="A1721">
        <v>1192052</v>
      </c>
      <c r="B1721" t="s">
        <v>2492</v>
      </c>
      <c r="C1721" t="s">
        <v>4</v>
      </c>
      <c r="D1721" t="s">
        <v>4</v>
      </c>
      <c r="E1721" s="3" t="s">
        <v>4</v>
      </c>
      <c r="F1721" t="s">
        <v>1064</v>
      </c>
      <c r="G1721" s="5" t="str">
        <f t="shared" si="26"/>
        <v>View Response</v>
      </c>
      <c r="H1721" t="s">
        <v>3020</v>
      </c>
      <c r="I1721" t="s">
        <v>3029</v>
      </c>
      <c r="J1721" t="s">
        <v>3029</v>
      </c>
      <c r="M1721" t="s">
        <v>2924</v>
      </c>
    </row>
    <row r="1722" spans="1:13" x14ac:dyDescent="0.35">
      <c r="A1722">
        <v>1192052</v>
      </c>
      <c r="B1722" t="s">
        <v>2492</v>
      </c>
      <c r="C1722" t="s">
        <v>4</v>
      </c>
      <c r="D1722" t="s">
        <v>4</v>
      </c>
      <c r="E1722" s="3" t="s">
        <v>4</v>
      </c>
      <c r="F1722" t="s">
        <v>1064</v>
      </c>
      <c r="G1722" s="5" t="str">
        <f t="shared" si="26"/>
        <v>View Response</v>
      </c>
      <c r="H1722" t="s">
        <v>3020</v>
      </c>
      <c r="I1722" t="s">
        <v>3029</v>
      </c>
      <c r="J1722" t="s">
        <v>3029</v>
      </c>
      <c r="M1722" t="s">
        <v>2950</v>
      </c>
    </row>
    <row r="1723" spans="1:13" x14ac:dyDescent="0.35">
      <c r="A1723">
        <v>1192053</v>
      </c>
      <c r="B1723" t="s">
        <v>2494</v>
      </c>
      <c r="D1723" t="s">
        <v>4</v>
      </c>
      <c r="E1723" s="3" t="s">
        <v>4</v>
      </c>
      <c r="F1723" t="s">
        <v>1065</v>
      </c>
      <c r="G1723" s="5" t="str">
        <f t="shared" si="26"/>
        <v>View Response</v>
      </c>
      <c r="H1723" t="s">
        <v>3020</v>
      </c>
      <c r="I1723" t="s">
        <v>3023</v>
      </c>
      <c r="J1723" t="s">
        <v>3029</v>
      </c>
      <c r="M1723" t="s">
        <v>2931</v>
      </c>
    </row>
    <row r="1724" spans="1:13" x14ac:dyDescent="0.35">
      <c r="A1724">
        <v>1192053</v>
      </c>
      <c r="B1724" t="s">
        <v>2494</v>
      </c>
      <c r="D1724" t="s">
        <v>4</v>
      </c>
      <c r="E1724" s="3" t="s">
        <v>4</v>
      </c>
      <c r="F1724" t="s">
        <v>1065</v>
      </c>
      <c r="G1724" s="5" t="str">
        <f t="shared" si="26"/>
        <v>View Response</v>
      </c>
      <c r="H1724" t="s">
        <v>3020</v>
      </c>
      <c r="I1724" t="s">
        <v>3023</v>
      </c>
      <c r="J1724" t="s">
        <v>3029</v>
      </c>
      <c r="M1724" t="s">
        <v>2932</v>
      </c>
    </row>
    <row r="1725" spans="1:13" x14ac:dyDescent="0.35">
      <c r="A1725">
        <v>1192054</v>
      </c>
      <c r="B1725" t="s">
        <v>2495</v>
      </c>
      <c r="C1725" t="s">
        <v>4</v>
      </c>
      <c r="D1725" t="s">
        <v>4</v>
      </c>
      <c r="E1725" s="3" t="s">
        <v>4</v>
      </c>
      <c r="F1725" t="s">
        <v>1066</v>
      </c>
      <c r="G1725" s="5" t="str">
        <f t="shared" si="26"/>
        <v>View Response</v>
      </c>
      <c r="H1725" t="s">
        <v>3029</v>
      </c>
      <c r="I1725" t="s">
        <v>3029</v>
      </c>
      <c r="J1725" t="s">
        <v>3021</v>
      </c>
      <c r="M1725" t="s">
        <v>2931</v>
      </c>
    </row>
    <row r="1726" spans="1:13" x14ac:dyDescent="0.35">
      <c r="A1726">
        <v>1192054</v>
      </c>
      <c r="B1726" t="s">
        <v>2495</v>
      </c>
      <c r="C1726" t="s">
        <v>4</v>
      </c>
      <c r="D1726" t="s">
        <v>4</v>
      </c>
      <c r="E1726" s="3" t="s">
        <v>4</v>
      </c>
      <c r="F1726" t="s">
        <v>1066</v>
      </c>
      <c r="G1726" s="5" t="str">
        <f t="shared" si="26"/>
        <v>View Response</v>
      </c>
      <c r="H1726" t="s">
        <v>3029</v>
      </c>
      <c r="I1726" t="s">
        <v>3029</v>
      </c>
      <c r="J1726" t="s">
        <v>3021</v>
      </c>
      <c r="M1726" t="s">
        <v>2932</v>
      </c>
    </row>
    <row r="1727" spans="1:13" x14ac:dyDescent="0.35">
      <c r="A1727">
        <v>1192055</v>
      </c>
      <c r="B1727" t="s">
        <v>2215</v>
      </c>
      <c r="C1727" t="s">
        <v>4</v>
      </c>
      <c r="D1727" t="s">
        <v>4</v>
      </c>
      <c r="E1727" s="3" t="s">
        <v>4</v>
      </c>
      <c r="F1727" t="s">
        <v>1067</v>
      </c>
      <c r="G1727" s="5" t="str">
        <f t="shared" si="26"/>
        <v>View Response</v>
      </c>
      <c r="H1727" t="s">
        <v>3020</v>
      </c>
      <c r="I1727" t="s">
        <v>3029</v>
      </c>
      <c r="J1727" t="s">
        <v>3029</v>
      </c>
      <c r="M1727" t="s">
        <v>2922</v>
      </c>
    </row>
    <row r="1728" spans="1:13" x14ac:dyDescent="0.35">
      <c r="A1728">
        <v>1192056</v>
      </c>
      <c r="B1728" t="s">
        <v>2492</v>
      </c>
      <c r="C1728" t="s">
        <v>4</v>
      </c>
      <c r="D1728" t="s">
        <v>4</v>
      </c>
      <c r="E1728" s="3" t="s">
        <v>4</v>
      </c>
      <c r="F1728" t="s">
        <v>1068</v>
      </c>
      <c r="G1728" s="5" t="str">
        <f t="shared" si="26"/>
        <v>View Response</v>
      </c>
      <c r="H1728" t="s">
        <v>3020</v>
      </c>
      <c r="I1728" t="s">
        <v>3029</v>
      </c>
      <c r="J1728" t="s">
        <v>3029</v>
      </c>
      <c r="M1728" t="s">
        <v>2923</v>
      </c>
    </row>
    <row r="1729" spans="1:13" x14ac:dyDescent="0.35">
      <c r="A1729">
        <v>1192056</v>
      </c>
      <c r="B1729" t="s">
        <v>2492</v>
      </c>
      <c r="C1729" t="s">
        <v>4</v>
      </c>
      <c r="D1729" t="s">
        <v>4</v>
      </c>
      <c r="E1729" s="3" t="s">
        <v>4</v>
      </c>
      <c r="F1729" t="s">
        <v>1068</v>
      </c>
      <c r="G1729" s="5" t="str">
        <f t="shared" si="26"/>
        <v>View Response</v>
      </c>
      <c r="H1729" t="s">
        <v>3020</v>
      </c>
      <c r="I1729" t="s">
        <v>3029</v>
      </c>
      <c r="J1729" t="s">
        <v>3029</v>
      </c>
      <c r="M1729" t="s">
        <v>2924</v>
      </c>
    </row>
    <row r="1730" spans="1:13" x14ac:dyDescent="0.35">
      <c r="A1730">
        <v>1192056</v>
      </c>
      <c r="B1730" t="s">
        <v>2492</v>
      </c>
      <c r="C1730" t="s">
        <v>4</v>
      </c>
      <c r="D1730" t="s">
        <v>4</v>
      </c>
      <c r="E1730" s="3" t="s">
        <v>4</v>
      </c>
      <c r="F1730" t="s">
        <v>1068</v>
      </c>
      <c r="G1730" s="5" t="str">
        <f t="shared" si="26"/>
        <v>View Response</v>
      </c>
      <c r="H1730" t="s">
        <v>3020</v>
      </c>
      <c r="I1730" t="s">
        <v>3029</v>
      </c>
      <c r="J1730" t="s">
        <v>3029</v>
      </c>
      <c r="M1730" t="s">
        <v>2950</v>
      </c>
    </row>
    <row r="1731" spans="1:13" x14ac:dyDescent="0.35">
      <c r="A1731">
        <v>1192057</v>
      </c>
      <c r="B1731" t="s">
        <v>2489</v>
      </c>
      <c r="C1731" t="s">
        <v>4</v>
      </c>
      <c r="D1731" t="s">
        <v>4</v>
      </c>
      <c r="E1731" s="3" t="s">
        <v>4</v>
      </c>
      <c r="F1731" t="s">
        <v>1069</v>
      </c>
      <c r="G1731" s="5" t="str">
        <f t="shared" ref="G1731:G1794" si="27">HYPERLINK(F1731,"View Response")</f>
        <v>View Response</v>
      </c>
      <c r="H1731" t="s">
        <v>3020</v>
      </c>
      <c r="I1731" t="s">
        <v>3023</v>
      </c>
      <c r="J1731" t="s">
        <v>3029</v>
      </c>
      <c r="M1731" t="s">
        <v>2923</v>
      </c>
    </row>
    <row r="1732" spans="1:13" x14ac:dyDescent="0.35">
      <c r="A1732">
        <v>1192057</v>
      </c>
      <c r="B1732" t="s">
        <v>2489</v>
      </c>
      <c r="C1732" t="s">
        <v>4</v>
      </c>
      <c r="D1732" t="s">
        <v>4</v>
      </c>
      <c r="E1732" s="3" t="s">
        <v>4</v>
      </c>
      <c r="F1732" t="s">
        <v>1069</v>
      </c>
      <c r="G1732" s="5" t="str">
        <f t="shared" si="27"/>
        <v>View Response</v>
      </c>
      <c r="H1732" t="s">
        <v>3020</v>
      </c>
      <c r="I1732" t="s">
        <v>3023</v>
      </c>
      <c r="J1732" t="s">
        <v>3029</v>
      </c>
      <c r="M1732" t="s">
        <v>2924</v>
      </c>
    </row>
    <row r="1733" spans="1:13" x14ac:dyDescent="0.35">
      <c r="A1733">
        <v>1192057</v>
      </c>
      <c r="B1733" t="s">
        <v>2489</v>
      </c>
      <c r="C1733" t="s">
        <v>4</v>
      </c>
      <c r="D1733" t="s">
        <v>4</v>
      </c>
      <c r="E1733" s="3" t="s">
        <v>4</v>
      </c>
      <c r="F1733" t="s">
        <v>1069</v>
      </c>
      <c r="G1733" s="5" t="str">
        <f t="shared" si="27"/>
        <v>View Response</v>
      </c>
      <c r="H1733" t="s">
        <v>3020</v>
      </c>
      <c r="I1733" t="s">
        <v>3023</v>
      </c>
      <c r="J1733" t="s">
        <v>3029</v>
      </c>
      <c r="M1733" t="s">
        <v>2950</v>
      </c>
    </row>
    <row r="1734" spans="1:13" x14ac:dyDescent="0.35">
      <c r="A1734">
        <v>1192059</v>
      </c>
      <c r="B1734" t="s">
        <v>2492</v>
      </c>
      <c r="C1734" t="s">
        <v>4</v>
      </c>
      <c r="D1734" t="s">
        <v>4</v>
      </c>
      <c r="E1734" s="3" t="s">
        <v>4</v>
      </c>
      <c r="F1734" t="s">
        <v>1070</v>
      </c>
      <c r="G1734" s="5" t="str">
        <f t="shared" si="27"/>
        <v>View Response</v>
      </c>
      <c r="H1734" t="s">
        <v>3020</v>
      </c>
      <c r="I1734" t="s">
        <v>3029</v>
      </c>
      <c r="J1734" t="s">
        <v>3029</v>
      </c>
      <c r="M1734" t="s">
        <v>2923</v>
      </c>
    </row>
    <row r="1735" spans="1:13" x14ac:dyDescent="0.35">
      <c r="A1735">
        <v>1192059</v>
      </c>
      <c r="B1735" t="s">
        <v>2492</v>
      </c>
      <c r="C1735" t="s">
        <v>4</v>
      </c>
      <c r="D1735" t="s">
        <v>4</v>
      </c>
      <c r="E1735" s="3" t="s">
        <v>4</v>
      </c>
      <c r="F1735" t="s">
        <v>1070</v>
      </c>
      <c r="G1735" s="5" t="str">
        <f t="shared" si="27"/>
        <v>View Response</v>
      </c>
      <c r="H1735" t="s">
        <v>3020</v>
      </c>
      <c r="I1735" t="s">
        <v>3029</v>
      </c>
      <c r="J1735" t="s">
        <v>3029</v>
      </c>
      <c r="M1735" t="s">
        <v>2924</v>
      </c>
    </row>
    <row r="1736" spans="1:13" x14ac:dyDescent="0.35">
      <c r="A1736">
        <v>1192059</v>
      </c>
      <c r="B1736" t="s">
        <v>2492</v>
      </c>
      <c r="C1736" t="s">
        <v>4</v>
      </c>
      <c r="D1736" t="s">
        <v>4</v>
      </c>
      <c r="E1736" s="3" t="s">
        <v>4</v>
      </c>
      <c r="F1736" t="s">
        <v>1070</v>
      </c>
      <c r="G1736" s="5" t="str">
        <f t="shared" si="27"/>
        <v>View Response</v>
      </c>
      <c r="H1736" t="s">
        <v>3020</v>
      </c>
      <c r="I1736" t="s">
        <v>3029</v>
      </c>
      <c r="J1736" t="s">
        <v>3029</v>
      </c>
      <c r="M1736" t="s">
        <v>2950</v>
      </c>
    </row>
    <row r="1737" spans="1:13" x14ac:dyDescent="0.35">
      <c r="A1737">
        <v>1192060</v>
      </c>
      <c r="B1737" t="s">
        <v>2496</v>
      </c>
      <c r="C1737" t="s">
        <v>4</v>
      </c>
      <c r="D1737" t="s">
        <v>4</v>
      </c>
      <c r="E1737" s="3" t="s">
        <v>4</v>
      </c>
      <c r="F1737" t="s">
        <v>1071</v>
      </c>
      <c r="G1737" s="5" t="str">
        <f t="shared" si="27"/>
        <v>View Response</v>
      </c>
      <c r="H1737" t="s">
        <v>3020</v>
      </c>
      <c r="I1737" t="s">
        <v>3029</v>
      </c>
      <c r="J1737" t="s">
        <v>3029</v>
      </c>
      <c r="M1737" t="s">
        <v>2917</v>
      </c>
    </row>
    <row r="1738" spans="1:13" x14ac:dyDescent="0.35">
      <c r="A1738">
        <v>1192061</v>
      </c>
      <c r="B1738" t="s">
        <v>2492</v>
      </c>
      <c r="C1738" t="s">
        <v>4</v>
      </c>
      <c r="D1738" t="s">
        <v>4</v>
      </c>
      <c r="E1738" s="3" t="s">
        <v>4</v>
      </c>
      <c r="F1738" t="s">
        <v>1072</v>
      </c>
      <c r="G1738" s="5" t="str">
        <f t="shared" si="27"/>
        <v>View Response</v>
      </c>
      <c r="H1738" t="s">
        <v>3020</v>
      </c>
      <c r="I1738" t="s">
        <v>3029</v>
      </c>
      <c r="J1738" t="s">
        <v>3029</v>
      </c>
      <c r="M1738" t="s">
        <v>2923</v>
      </c>
    </row>
    <row r="1739" spans="1:13" x14ac:dyDescent="0.35">
      <c r="A1739">
        <v>1192061</v>
      </c>
      <c r="B1739" t="s">
        <v>2492</v>
      </c>
      <c r="C1739" t="s">
        <v>4</v>
      </c>
      <c r="D1739" t="s">
        <v>4</v>
      </c>
      <c r="E1739" s="3" t="s">
        <v>4</v>
      </c>
      <c r="F1739" t="s">
        <v>1072</v>
      </c>
      <c r="G1739" s="5" t="str">
        <f t="shared" si="27"/>
        <v>View Response</v>
      </c>
      <c r="H1739" t="s">
        <v>3020</v>
      </c>
      <c r="I1739" t="s">
        <v>3029</v>
      </c>
      <c r="J1739" t="s">
        <v>3029</v>
      </c>
      <c r="M1739" t="s">
        <v>2924</v>
      </c>
    </row>
    <row r="1740" spans="1:13" x14ac:dyDescent="0.35">
      <c r="A1740">
        <v>1192061</v>
      </c>
      <c r="B1740" t="s">
        <v>2492</v>
      </c>
      <c r="C1740" t="s">
        <v>4</v>
      </c>
      <c r="D1740" t="s">
        <v>4</v>
      </c>
      <c r="E1740" s="3" t="s">
        <v>4</v>
      </c>
      <c r="F1740" t="s">
        <v>1072</v>
      </c>
      <c r="G1740" s="5" t="str">
        <f t="shared" si="27"/>
        <v>View Response</v>
      </c>
      <c r="H1740" t="s">
        <v>3020</v>
      </c>
      <c r="I1740" t="s">
        <v>3029</v>
      </c>
      <c r="J1740" t="s">
        <v>3029</v>
      </c>
      <c r="M1740" t="s">
        <v>2950</v>
      </c>
    </row>
    <row r="1741" spans="1:13" x14ac:dyDescent="0.35">
      <c r="A1741">
        <v>1192062</v>
      </c>
      <c r="B1741" t="s">
        <v>2497</v>
      </c>
      <c r="C1741" t="s">
        <v>4</v>
      </c>
      <c r="D1741" t="s">
        <v>4</v>
      </c>
      <c r="E1741" s="3" t="s">
        <v>4</v>
      </c>
      <c r="F1741" t="s">
        <v>1073</v>
      </c>
      <c r="G1741" s="5" t="str">
        <f t="shared" si="27"/>
        <v>View Response</v>
      </c>
      <c r="H1741" t="s">
        <v>3020</v>
      </c>
      <c r="I1741" t="s">
        <v>3029</v>
      </c>
      <c r="J1741" t="s">
        <v>3029</v>
      </c>
      <c r="M1741" t="s">
        <v>2917</v>
      </c>
    </row>
    <row r="1742" spans="1:13" x14ac:dyDescent="0.35">
      <c r="A1742">
        <v>1192064</v>
      </c>
      <c r="B1742" t="s">
        <v>2498</v>
      </c>
      <c r="C1742" t="s">
        <v>4</v>
      </c>
      <c r="D1742" t="s">
        <v>4</v>
      </c>
      <c r="E1742" s="3" t="s">
        <v>4</v>
      </c>
      <c r="F1742" t="s">
        <v>1074</v>
      </c>
      <c r="G1742" s="5" t="str">
        <f t="shared" si="27"/>
        <v>View Response</v>
      </c>
      <c r="H1742" t="s">
        <v>3020</v>
      </c>
      <c r="I1742" t="s">
        <v>3029</v>
      </c>
      <c r="J1742" t="s">
        <v>3029</v>
      </c>
      <c r="M1742" t="s">
        <v>2917</v>
      </c>
    </row>
    <row r="1743" spans="1:13" x14ac:dyDescent="0.35">
      <c r="A1743">
        <v>1192065</v>
      </c>
      <c r="B1743" t="s">
        <v>2215</v>
      </c>
      <c r="C1743" t="s">
        <v>4</v>
      </c>
      <c r="D1743" t="s">
        <v>4</v>
      </c>
      <c r="E1743" s="3" t="s">
        <v>4</v>
      </c>
      <c r="F1743" t="s">
        <v>1075</v>
      </c>
      <c r="G1743" s="5" t="str">
        <f t="shared" si="27"/>
        <v>View Response</v>
      </c>
      <c r="H1743" t="s">
        <v>3020</v>
      </c>
      <c r="I1743" t="s">
        <v>3029</v>
      </c>
      <c r="J1743" t="s">
        <v>3029</v>
      </c>
      <c r="M1743" t="s">
        <v>2922</v>
      </c>
    </row>
    <row r="1744" spans="1:13" x14ac:dyDescent="0.35">
      <c r="A1744">
        <v>1192067</v>
      </c>
      <c r="B1744" t="s">
        <v>2499</v>
      </c>
      <c r="C1744" t="s">
        <v>200</v>
      </c>
      <c r="D1744" t="s">
        <v>4</v>
      </c>
      <c r="E1744" s="3" t="s">
        <v>4</v>
      </c>
      <c r="F1744" t="s">
        <v>1076</v>
      </c>
      <c r="G1744" s="5" t="str">
        <f t="shared" si="27"/>
        <v>View Response</v>
      </c>
      <c r="H1744" t="s">
        <v>3020</v>
      </c>
      <c r="I1744" t="s">
        <v>3029</v>
      </c>
      <c r="J1744" t="s">
        <v>3029</v>
      </c>
      <c r="M1744" t="s">
        <v>2917</v>
      </c>
    </row>
    <row r="1745" spans="1:14" x14ac:dyDescent="0.35">
      <c r="A1745">
        <v>1192070</v>
      </c>
      <c r="B1745" t="s">
        <v>2215</v>
      </c>
      <c r="C1745" t="s">
        <v>4</v>
      </c>
      <c r="D1745" t="s">
        <v>4</v>
      </c>
      <c r="E1745" s="3" t="s">
        <v>4</v>
      </c>
      <c r="F1745" t="s">
        <v>1077</v>
      </c>
      <c r="G1745" s="5" t="str">
        <f t="shared" si="27"/>
        <v>View Response</v>
      </c>
      <c r="H1745" t="s">
        <v>3020</v>
      </c>
      <c r="I1745" t="s">
        <v>3029</v>
      </c>
      <c r="J1745" t="s">
        <v>3029</v>
      </c>
      <c r="M1745" t="s">
        <v>2922</v>
      </c>
    </row>
    <row r="1746" spans="1:14" x14ac:dyDescent="0.35">
      <c r="A1746">
        <v>1192071</v>
      </c>
      <c r="B1746" t="s">
        <v>2500</v>
      </c>
      <c r="C1746" t="s">
        <v>4</v>
      </c>
      <c r="D1746" t="s">
        <v>4</v>
      </c>
      <c r="E1746" s="3" t="s">
        <v>4</v>
      </c>
      <c r="F1746" t="s">
        <v>1078</v>
      </c>
      <c r="G1746" s="5" t="str">
        <f t="shared" si="27"/>
        <v>View Response</v>
      </c>
      <c r="H1746" t="s">
        <v>3020</v>
      </c>
      <c r="I1746" t="s">
        <v>3023</v>
      </c>
      <c r="J1746" t="s">
        <v>3021</v>
      </c>
      <c r="M1746" t="s">
        <v>2951</v>
      </c>
    </row>
    <row r="1747" spans="1:14" x14ac:dyDescent="0.35">
      <c r="A1747">
        <v>1192071</v>
      </c>
      <c r="B1747" t="s">
        <v>2500</v>
      </c>
      <c r="C1747" t="s">
        <v>4</v>
      </c>
      <c r="D1747" t="s">
        <v>4</v>
      </c>
      <c r="E1747" s="3" t="s">
        <v>4</v>
      </c>
      <c r="F1747" t="s">
        <v>1078</v>
      </c>
      <c r="G1747" s="5" t="str">
        <f t="shared" si="27"/>
        <v>View Response</v>
      </c>
      <c r="H1747" t="s">
        <v>3020</v>
      </c>
      <c r="I1747" t="s">
        <v>3023</v>
      </c>
      <c r="J1747" t="s">
        <v>3021</v>
      </c>
      <c r="M1747" t="s">
        <v>2952</v>
      </c>
    </row>
    <row r="1748" spans="1:14" x14ac:dyDescent="0.35">
      <c r="A1748">
        <v>1192071</v>
      </c>
      <c r="B1748" t="s">
        <v>2500</v>
      </c>
      <c r="C1748" t="s">
        <v>4</v>
      </c>
      <c r="D1748" t="s">
        <v>4</v>
      </c>
      <c r="E1748" s="3" t="s">
        <v>4</v>
      </c>
      <c r="F1748" t="s">
        <v>1078</v>
      </c>
      <c r="G1748" s="5" t="str">
        <f t="shared" si="27"/>
        <v>View Response</v>
      </c>
      <c r="H1748" t="s">
        <v>3020</v>
      </c>
      <c r="I1748" t="s">
        <v>3023</v>
      </c>
      <c r="J1748" t="s">
        <v>3021</v>
      </c>
      <c r="M1748" t="s">
        <v>2953</v>
      </c>
    </row>
    <row r="1749" spans="1:14" x14ac:dyDescent="0.35">
      <c r="A1749">
        <v>1192072</v>
      </c>
      <c r="B1749" t="s">
        <v>2501</v>
      </c>
      <c r="C1749" t="s">
        <v>4</v>
      </c>
      <c r="D1749" t="s">
        <v>4</v>
      </c>
      <c r="E1749" s="3" t="s">
        <v>4</v>
      </c>
      <c r="F1749" t="s">
        <v>1079</v>
      </c>
      <c r="G1749" s="5" t="str">
        <f t="shared" si="27"/>
        <v>View Response</v>
      </c>
      <c r="H1749" t="s">
        <v>3029</v>
      </c>
      <c r="I1749" t="s">
        <v>3029</v>
      </c>
      <c r="J1749" t="s">
        <v>3021</v>
      </c>
      <c r="N1749" t="s">
        <v>232</v>
      </c>
    </row>
    <row r="1750" spans="1:14" x14ac:dyDescent="0.35">
      <c r="A1750">
        <v>1192072</v>
      </c>
      <c r="B1750" t="s">
        <v>2501</v>
      </c>
      <c r="C1750" t="s">
        <v>4</v>
      </c>
      <c r="D1750" t="s">
        <v>4</v>
      </c>
      <c r="E1750" s="3" t="s">
        <v>4</v>
      </c>
      <c r="F1750" t="s">
        <v>1079</v>
      </c>
      <c r="G1750" s="5" t="str">
        <f t="shared" si="27"/>
        <v>View Response</v>
      </c>
      <c r="H1750" t="s">
        <v>3029</v>
      </c>
      <c r="I1750" t="s">
        <v>3029</v>
      </c>
      <c r="J1750" t="s">
        <v>3021</v>
      </c>
      <c r="M1750" t="s">
        <v>2931</v>
      </c>
    </row>
    <row r="1751" spans="1:14" x14ac:dyDescent="0.35">
      <c r="A1751">
        <v>1192072</v>
      </c>
      <c r="B1751" t="s">
        <v>2501</v>
      </c>
      <c r="C1751" t="s">
        <v>4</v>
      </c>
      <c r="D1751" t="s">
        <v>4</v>
      </c>
      <c r="E1751" s="3" t="s">
        <v>4</v>
      </c>
      <c r="F1751" t="s">
        <v>1079</v>
      </c>
      <c r="G1751" s="5" t="str">
        <f t="shared" si="27"/>
        <v>View Response</v>
      </c>
      <c r="H1751" t="s">
        <v>3029</v>
      </c>
      <c r="I1751" t="s">
        <v>3029</v>
      </c>
      <c r="J1751" t="s">
        <v>3021</v>
      </c>
      <c r="M1751" t="s">
        <v>2932</v>
      </c>
    </row>
    <row r="1752" spans="1:14" x14ac:dyDescent="0.35">
      <c r="A1752">
        <v>1192074</v>
      </c>
      <c r="B1752" t="s">
        <v>2502</v>
      </c>
      <c r="C1752" t="s">
        <v>4</v>
      </c>
      <c r="D1752" t="s">
        <v>4</v>
      </c>
      <c r="E1752" s="3" t="s">
        <v>4</v>
      </c>
      <c r="F1752" t="s">
        <v>1080</v>
      </c>
      <c r="G1752" s="5" t="str">
        <f t="shared" si="27"/>
        <v>View Response</v>
      </c>
      <c r="H1752" t="s">
        <v>3020</v>
      </c>
      <c r="I1752" t="s">
        <v>3023</v>
      </c>
      <c r="J1752" t="s">
        <v>3021</v>
      </c>
      <c r="M1752" t="s">
        <v>2917</v>
      </c>
    </row>
    <row r="1753" spans="1:14" x14ac:dyDescent="0.35">
      <c r="A1753">
        <v>1192075</v>
      </c>
      <c r="B1753" t="s">
        <v>2503</v>
      </c>
      <c r="C1753" t="s">
        <v>1081</v>
      </c>
      <c r="D1753" t="s">
        <v>1082</v>
      </c>
      <c r="E1753" s="3" t="s">
        <v>127</v>
      </c>
      <c r="F1753" t="s">
        <v>1083</v>
      </c>
      <c r="G1753" s="5" t="str">
        <f t="shared" si="27"/>
        <v>View Response</v>
      </c>
      <c r="H1753" t="s">
        <v>3020</v>
      </c>
      <c r="I1753" t="s">
        <v>3029</v>
      </c>
      <c r="J1753" t="s">
        <v>3021</v>
      </c>
      <c r="N1753" t="s">
        <v>338</v>
      </c>
    </row>
    <row r="1754" spans="1:14" x14ac:dyDescent="0.35">
      <c r="A1754">
        <v>1192075</v>
      </c>
      <c r="B1754" t="s">
        <v>2503</v>
      </c>
      <c r="C1754" t="s">
        <v>1081</v>
      </c>
      <c r="D1754" t="s">
        <v>1082</v>
      </c>
      <c r="E1754" s="3" t="s">
        <v>127</v>
      </c>
      <c r="F1754" t="s">
        <v>1083</v>
      </c>
      <c r="G1754" s="5" t="str">
        <f t="shared" si="27"/>
        <v>View Response</v>
      </c>
      <c r="H1754" t="s">
        <v>3020</v>
      </c>
      <c r="I1754" t="s">
        <v>3029</v>
      </c>
      <c r="J1754" t="s">
        <v>3021</v>
      </c>
      <c r="L1754" t="s">
        <v>2954</v>
      </c>
    </row>
    <row r="1755" spans="1:14" x14ac:dyDescent="0.35">
      <c r="A1755">
        <v>1192075</v>
      </c>
      <c r="B1755" t="s">
        <v>2503</v>
      </c>
      <c r="C1755" t="s">
        <v>1081</v>
      </c>
      <c r="D1755" t="s">
        <v>1082</v>
      </c>
      <c r="E1755" s="3" t="s">
        <v>127</v>
      </c>
      <c r="F1755" t="s">
        <v>1083</v>
      </c>
      <c r="G1755" s="5" t="str">
        <f t="shared" si="27"/>
        <v>View Response</v>
      </c>
      <c r="H1755" t="s">
        <v>3020</v>
      </c>
      <c r="I1755" t="s">
        <v>3029</v>
      </c>
      <c r="J1755" t="s">
        <v>3021</v>
      </c>
      <c r="L1755" t="s">
        <v>2943</v>
      </c>
    </row>
    <row r="1756" spans="1:14" x14ac:dyDescent="0.35">
      <c r="A1756">
        <v>1192075</v>
      </c>
      <c r="B1756" t="s">
        <v>2503</v>
      </c>
      <c r="C1756" t="s">
        <v>1081</v>
      </c>
      <c r="D1756" t="s">
        <v>1082</v>
      </c>
      <c r="E1756" s="3" t="s">
        <v>127</v>
      </c>
      <c r="F1756" t="s">
        <v>1083</v>
      </c>
      <c r="G1756" s="5" t="str">
        <f t="shared" si="27"/>
        <v>View Response</v>
      </c>
      <c r="H1756" t="s">
        <v>3020</v>
      </c>
      <c r="I1756" t="s">
        <v>3029</v>
      </c>
      <c r="J1756" t="s">
        <v>3021</v>
      </c>
      <c r="L1756" t="s">
        <v>2968</v>
      </c>
    </row>
    <row r="1757" spans="1:14" x14ac:dyDescent="0.35">
      <c r="A1757">
        <v>1192075</v>
      </c>
      <c r="B1757" t="s">
        <v>2503</v>
      </c>
      <c r="C1757" t="s">
        <v>1081</v>
      </c>
      <c r="D1757" t="s">
        <v>1082</v>
      </c>
      <c r="E1757" s="3" t="s">
        <v>127</v>
      </c>
      <c r="F1757" t="s">
        <v>1083</v>
      </c>
      <c r="G1757" s="5" t="str">
        <f t="shared" si="27"/>
        <v>View Response</v>
      </c>
      <c r="H1757" t="s">
        <v>3020</v>
      </c>
      <c r="I1757" t="s">
        <v>3029</v>
      </c>
      <c r="J1757" t="s">
        <v>3021</v>
      </c>
      <c r="L1757" t="s">
        <v>2925</v>
      </c>
    </row>
    <row r="1758" spans="1:14" x14ac:dyDescent="0.35">
      <c r="A1758">
        <v>1192075</v>
      </c>
      <c r="B1758" t="s">
        <v>2503</v>
      </c>
      <c r="C1758" t="s">
        <v>1081</v>
      </c>
      <c r="D1758" t="s">
        <v>1082</v>
      </c>
      <c r="E1758" s="3" t="s">
        <v>127</v>
      </c>
      <c r="F1758" t="s">
        <v>1083</v>
      </c>
      <c r="G1758" s="5" t="str">
        <f t="shared" si="27"/>
        <v>View Response</v>
      </c>
      <c r="H1758" t="s">
        <v>3020</v>
      </c>
      <c r="I1758" t="s">
        <v>3029</v>
      </c>
      <c r="J1758" t="s">
        <v>3021</v>
      </c>
      <c r="L1758" t="s">
        <v>2958</v>
      </c>
    </row>
    <row r="1759" spans="1:14" x14ac:dyDescent="0.35">
      <c r="A1759">
        <v>1192075</v>
      </c>
      <c r="B1759" t="s">
        <v>2503</v>
      </c>
      <c r="C1759" t="s">
        <v>1081</v>
      </c>
      <c r="D1759" t="s">
        <v>1082</v>
      </c>
      <c r="E1759" s="3" t="s">
        <v>127</v>
      </c>
      <c r="F1759" t="s">
        <v>1083</v>
      </c>
      <c r="G1759" s="5" t="str">
        <f t="shared" si="27"/>
        <v>View Response</v>
      </c>
      <c r="H1759" t="s">
        <v>3020</v>
      </c>
      <c r="I1759" t="s">
        <v>3029</v>
      </c>
      <c r="J1759" t="s">
        <v>3021</v>
      </c>
      <c r="L1759" t="s">
        <v>2997</v>
      </c>
    </row>
    <row r="1760" spans="1:14" x14ac:dyDescent="0.35">
      <c r="A1760">
        <v>1192075</v>
      </c>
      <c r="B1760" t="s">
        <v>2503</v>
      </c>
      <c r="C1760" t="s">
        <v>1081</v>
      </c>
      <c r="D1760" t="s">
        <v>1082</v>
      </c>
      <c r="E1760" s="3" t="s">
        <v>127</v>
      </c>
      <c r="F1760" t="s">
        <v>1083</v>
      </c>
      <c r="G1760" s="5" t="str">
        <f t="shared" si="27"/>
        <v>View Response</v>
      </c>
      <c r="H1760" t="s">
        <v>3020</v>
      </c>
      <c r="I1760" t="s">
        <v>3029</v>
      </c>
      <c r="J1760" t="s">
        <v>3021</v>
      </c>
      <c r="L1760" t="s">
        <v>2974</v>
      </c>
    </row>
    <row r="1761" spans="1:14" x14ac:dyDescent="0.35">
      <c r="A1761">
        <v>1192075</v>
      </c>
      <c r="B1761" t="s">
        <v>2503</v>
      </c>
      <c r="C1761" t="s">
        <v>1081</v>
      </c>
      <c r="D1761" t="s">
        <v>1082</v>
      </c>
      <c r="E1761" s="3" t="s">
        <v>127</v>
      </c>
      <c r="F1761" t="s">
        <v>1083</v>
      </c>
      <c r="G1761" s="5" t="str">
        <f t="shared" si="27"/>
        <v>View Response</v>
      </c>
      <c r="H1761" t="s">
        <v>3020</v>
      </c>
      <c r="I1761" t="s">
        <v>3029</v>
      </c>
      <c r="J1761" t="s">
        <v>3021</v>
      </c>
      <c r="L1761" t="s">
        <v>2937</v>
      </c>
    </row>
    <row r="1762" spans="1:14" x14ac:dyDescent="0.35">
      <c r="A1762">
        <v>1192075</v>
      </c>
      <c r="B1762" t="s">
        <v>2503</v>
      </c>
      <c r="C1762" t="s">
        <v>1081</v>
      </c>
      <c r="D1762" t="s">
        <v>1082</v>
      </c>
      <c r="E1762" s="3" t="s">
        <v>127</v>
      </c>
      <c r="F1762" t="s">
        <v>1083</v>
      </c>
      <c r="G1762" s="5" t="str">
        <f t="shared" si="27"/>
        <v>View Response</v>
      </c>
      <c r="H1762" t="s">
        <v>3020</v>
      </c>
      <c r="I1762" t="s">
        <v>3029</v>
      </c>
      <c r="J1762" t="s">
        <v>3021</v>
      </c>
      <c r="M1762" t="s">
        <v>3003</v>
      </c>
    </row>
    <row r="1763" spans="1:14" x14ac:dyDescent="0.35">
      <c r="A1763">
        <v>1192075</v>
      </c>
      <c r="B1763" t="s">
        <v>2503</v>
      </c>
      <c r="C1763" t="s">
        <v>1081</v>
      </c>
      <c r="D1763" t="s">
        <v>1082</v>
      </c>
      <c r="E1763" s="3" t="s">
        <v>127</v>
      </c>
      <c r="F1763" t="s">
        <v>1083</v>
      </c>
      <c r="G1763" s="5" t="str">
        <f t="shared" si="27"/>
        <v>View Response</v>
      </c>
      <c r="H1763" t="s">
        <v>3020</v>
      </c>
      <c r="I1763" t="s">
        <v>3029</v>
      </c>
      <c r="J1763" t="s">
        <v>3021</v>
      </c>
      <c r="M1763" t="s">
        <v>2956</v>
      </c>
    </row>
    <row r="1764" spans="1:14" x14ac:dyDescent="0.35">
      <c r="A1764">
        <v>1192075</v>
      </c>
      <c r="B1764" t="s">
        <v>2503</v>
      </c>
      <c r="C1764" t="s">
        <v>1081</v>
      </c>
      <c r="D1764" t="s">
        <v>1082</v>
      </c>
      <c r="E1764" s="3" t="s">
        <v>127</v>
      </c>
      <c r="F1764" t="s">
        <v>1083</v>
      </c>
      <c r="G1764" s="5" t="str">
        <f t="shared" si="27"/>
        <v>View Response</v>
      </c>
      <c r="H1764" t="s">
        <v>3020</v>
      </c>
      <c r="I1764" t="s">
        <v>3029</v>
      </c>
      <c r="J1764" t="s">
        <v>3021</v>
      </c>
      <c r="M1764" t="s">
        <v>2964</v>
      </c>
    </row>
    <row r="1765" spans="1:14" x14ac:dyDescent="0.35">
      <c r="A1765">
        <v>1192076</v>
      </c>
      <c r="B1765" t="s">
        <v>2504</v>
      </c>
      <c r="C1765" t="s">
        <v>4</v>
      </c>
      <c r="D1765" t="s">
        <v>1084</v>
      </c>
      <c r="E1765" s="3" t="s">
        <v>127</v>
      </c>
      <c r="F1765" t="s">
        <v>1085</v>
      </c>
      <c r="G1765" s="5" t="str">
        <f t="shared" si="27"/>
        <v>View Response</v>
      </c>
      <c r="H1765" t="s">
        <v>3020</v>
      </c>
      <c r="I1765" t="s">
        <v>3023</v>
      </c>
      <c r="J1765" t="s">
        <v>3021</v>
      </c>
      <c r="N1765" t="s">
        <v>338</v>
      </c>
    </row>
    <row r="1766" spans="1:14" x14ac:dyDescent="0.35">
      <c r="A1766">
        <v>1192077</v>
      </c>
      <c r="B1766" t="s">
        <v>2505</v>
      </c>
      <c r="C1766" t="s">
        <v>200</v>
      </c>
      <c r="D1766" t="s">
        <v>4</v>
      </c>
      <c r="E1766" s="3" t="s">
        <v>4</v>
      </c>
      <c r="F1766" t="s">
        <v>1086</v>
      </c>
      <c r="G1766" s="5" t="str">
        <f t="shared" si="27"/>
        <v>View Response</v>
      </c>
      <c r="H1766" t="s">
        <v>3020</v>
      </c>
      <c r="I1766" t="s">
        <v>3029</v>
      </c>
      <c r="J1766" t="s">
        <v>3029</v>
      </c>
      <c r="M1766" t="s">
        <v>2917</v>
      </c>
    </row>
    <row r="1767" spans="1:14" x14ac:dyDescent="0.35">
      <c r="A1767">
        <v>1192078</v>
      </c>
      <c r="B1767" t="s">
        <v>2459</v>
      </c>
      <c r="C1767" t="s">
        <v>4</v>
      </c>
      <c r="D1767" t="s">
        <v>4</v>
      </c>
      <c r="E1767" s="3" t="s">
        <v>4</v>
      </c>
      <c r="F1767" t="s">
        <v>1087</v>
      </c>
      <c r="G1767" s="5" t="str">
        <f t="shared" si="27"/>
        <v>View Response</v>
      </c>
      <c r="H1767" t="s">
        <v>3020</v>
      </c>
      <c r="I1767" t="s">
        <v>3029</v>
      </c>
      <c r="J1767" t="s">
        <v>3021</v>
      </c>
      <c r="M1767" t="s">
        <v>2917</v>
      </c>
    </row>
    <row r="1768" spans="1:14" x14ac:dyDescent="0.35">
      <c r="A1768">
        <v>1192079</v>
      </c>
      <c r="B1768" t="s">
        <v>2506</v>
      </c>
      <c r="C1768" t="s">
        <v>4</v>
      </c>
      <c r="D1768" t="s">
        <v>4</v>
      </c>
      <c r="E1768" s="3" t="s">
        <v>4</v>
      </c>
      <c r="F1768" t="s">
        <v>1088</v>
      </c>
      <c r="G1768" s="5" t="str">
        <f t="shared" si="27"/>
        <v>View Response</v>
      </c>
      <c r="H1768" t="s">
        <v>3020</v>
      </c>
      <c r="I1768" t="s">
        <v>3023</v>
      </c>
      <c r="J1768" t="s">
        <v>3029</v>
      </c>
      <c r="L1768" t="s">
        <v>2937</v>
      </c>
    </row>
    <row r="1769" spans="1:14" x14ac:dyDescent="0.35">
      <c r="A1769">
        <v>1192080</v>
      </c>
      <c r="B1769" t="s">
        <v>2507</v>
      </c>
      <c r="C1769" t="s">
        <v>4</v>
      </c>
      <c r="D1769" t="s">
        <v>4</v>
      </c>
      <c r="E1769" s="3" t="s">
        <v>127</v>
      </c>
      <c r="F1769" t="s">
        <v>1089</v>
      </c>
      <c r="G1769" s="5" t="str">
        <f t="shared" si="27"/>
        <v>View Response</v>
      </c>
      <c r="H1769" t="s">
        <v>3020</v>
      </c>
      <c r="I1769" t="s">
        <v>3029</v>
      </c>
      <c r="J1769" t="s">
        <v>3029</v>
      </c>
      <c r="M1769" t="s">
        <v>2917</v>
      </c>
    </row>
    <row r="1770" spans="1:14" x14ac:dyDescent="0.35">
      <c r="A1770">
        <v>1192082</v>
      </c>
      <c r="B1770" t="s">
        <v>2508</v>
      </c>
      <c r="C1770" t="s">
        <v>1090</v>
      </c>
      <c r="D1770" t="s">
        <v>4</v>
      </c>
      <c r="E1770" s="3" t="s">
        <v>127</v>
      </c>
      <c r="F1770" t="s">
        <v>1091</v>
      </c>
      <c r="G1770" s="5" t="str">
        <f t="shared" si="27"/>
        <v>View Response</v>
      </c>
      <c r="H1770" t="s">
        <v>3020</v>
      </c>
      <c r="I1770" t="s">
        <v>3023</v>
      </c>
      <c r="J1770" t="s">
        <v>3021</v>
      </c>
      <c r="N1770" t="s">
        <v>338</v>
      </c>
    </row>
    <row r="1771" spans="1:14" x14ac:dyDescent="0.35">
      <c r="A1771">
        <v>1192083</v>
      </c>
      <c r="B1771" t="s">
        <v>2509</v>
      </c>
      <c r="C1771" t="s">
        <v>1092</v>
      </c>
      <c r="D1771" t="s">
        <v>4</v>
      </c>
      <c r="E1771" s="3" t="s">
        <v>4</v>
      </c>
      <c r="F1771" t="s">
        <v>1093</v>
      </c>
      <c r="G1771" s="5" t="str">
        <f t="shared" si="27"/>
        <v>View Response</v>
      </c>
      <c r="H1771" t="s">
        <v>3019</v>
      </c>
      <c r="I1771" t="s">
        <v>3024</v>
      </c>
      <c r="J1771" t="s">
        <v>3022</v>
      </c>
      <c r="L1771" t="s">
        <v>2978</v>
      </c>
    </row>
    <row r="1772" spans="1:14" x14ac:dyDescent="0.35">
      <c r="A1772">
        <v>1192084</v>
      </c>
      <c r="B1772" t="s">
        <v>2510</v>
      </c>
      <c r="C1772" t="s">
        <v>4</v>
      </c>
      <c r="D1772" t="s">
        <v>4</v>
      </c>
      <c r="E1772" s="3" t="s">
        <v>4</v>
      </c>
      <c r="F1772" t="s">
        <v>1094</v>
      </c>
      <c r="G1772" s="5" t="str">
        <f t="shared" si="27"/>
        <v>View Response</v>
      </c>
      <c r="H1772" t="s">
        <v>3020</v>
      </c>
      <c r="I1772" t="s">
        <v>3029</v>
      </c>
      <c r="J1772" t="s">
        <v>3029</v>
      </c>
      <c r="M1772" t="s">
        <v>2917</v>
      </c>
    </row>
    <row r="1773" spans="1:14" x14ac:dyDescent="0.35">
      <c r="A1773">
        <v>1192085</v>
      </c>
      <c r="B1773" t="s">
        <v>2511</v>
      </c>
      <c r="C1773" t="s">
        <v>4</v>
      </c>
      <c r="D1773" t="s">
        <v>4</v>
      </c>
      <c r="E1773" s="3" t="s">
        <v>4</v>
      </c>
      <c r="F1773" t="s">
        <v>1095</v>
      </c>
      <c r="G1773" s="5" t="str">
        <f t="shared" si="27"/>
        <v>View Response</v>
      </c>
      <c r="H1773" t="s">
        <v>3020</v>
      </c>
      <c r="I1773" t="s">
        <v>3023</v>
      </c>
      <c r="J1773" t="s">
        <v>3029</v>
      </c>
      <c r="L1773" t="s">
        <v>2937</v>
      </c>
    </row>
    <row r="1774" spans="1:14" x14ac:dyDescent="0.35">
      <c r="A1774">
        <v>1192086</v>
      </c>
      <c r="B1774" t="s">
        <v>2215</v>
      </c>
      <c r="C1774" t="s">
        <v>525</v>
      </c>
      <c r="D1774" t="s">
        <v>4</v>
      </c>
      <c r="E1774" s="3" t="s">
        <v>4</v>
      </c>
      <c r="F1774" t="s">
        <v>1096</v>
      </c>
      <c r="G1774" s="5" t="str">
        <f t="shared" si="27"/>
        <v>View Response</v>
      </c>
      <c r="H1774" t="s">
        <v>3020</v>
      </c>
      <c r="I1774" t="s">
        <v>3029</v>
      </c>
      <c r="J1774" t="s">
        <v>3029</v>
      </c>
      <c r="M1774" t="s">
        <v>2922</v>
      </c>
    </row>
    <row r="1775" spans="1:14" x14ac:dyDescent="0.35">
      <c r="A1775">
        <v>1192087</v>
      </c>
      <c r="B1775" t="s">
        <v>2512</v>
      </c>
      <c r="C1775" t="s">
        <v>4</v>
      </c>
      <c r="D1775" t="s">
        <v>4</v>
      </c>
      <c r="E1775" s="3" t="s">
        <v>4</v>
      </c>
      <c r="F1775" t="s">
        <v>1097</v>
      </c>
      <c r="G1775" s="5" t="str">
        <f t="shared" si="27"/>
        <v>View Response</v>
      </c>
      <c r="H1775" t="s">
        <v>3020</v>
      </c>
      <c r="I1775" t="s">
        <v>3029</v>
      </c>
      <c r="J1775" t="s">
        <v>3029</v>
      </c>
      <c r="L1775" t="s">
        <v>2938</v>
      </c>
    </row>
    <row r="1776" spans="1:14" x14ac:dyDescent="0.35">
      <c r="A1776">
        <v>1192088</v>
      </c>
      <c r="B1776" t="s">
        <v>2513</v>
      </c>
      <c r="C1776" t="s">
        <v>4</v>
      </c>
      <c r="D1776" t="s">
        <v>4</v>
      </c>
      <c r="E1776" s="3" t="s">
        <v>4</v>
      </c>
      <c r="F1776" t="s">
        <v>1098</v>
      </c>
      <c r="G1776" s="5" t="str">
        <f t="shared" si="27"/>
        <v>View Response</v>
      </c>
      <c r="H1776" t="s">
        <v>3020</v>
      </c>
      <c r="I1776" t="s">
        <v>3023</v>
      </c>
      <c r="J1776" t="s">
        <v>3029</v>
      </c>
      <c r="M1776" t="s">
        <v>2916</v>
      </c>
    </row>
    <row r="1777" spans="1:14" x14ac:dyDescent="0.35">
      <c r="A1777">
        <v>1192089</v>
      </c>
      <c r="B1777" t="s">
        <v>2514</v>
      </c>
      <c r="C1777" t="s">
        <v>4</v>
      </c>
      <c r="D1777" t="s">
        <v>4</v>
      </c>
      <c r="E1777" s="3" t="s">
        <v>127</v>
      </c>
      <c r="F1777" t="s">
        <v>1099</v>
      </c>
      <c r="G1777" s="5" t="str">
        <f t="shared" si="27"/>
        <v>View Response</v>
      </c>
      <c r="H1777" t="s">
        <v>3019</v>
      </c>
      <c r="I1777" t="s">
        <v>3029</v>
      </c>
      <c r="J1777" t="s">
        <v>3029</v>
      </c>
      <c r="N1777" t="s">
        <v>232</v>
      </c>
    </row>
    <row r="1778" spans="1:14" x14ac:dyDescent="0.35">
      <c r="A1778">
        <v>1192089</v>
      </c>
      <c r="B1778" t="s">
        <v>2514</v>
      </c>
      <c r="C1778" t="s">
        <v>4</v>
      </c>
      <c r="D1778" t="s">
        <v>4</v>
      </c>
      <c r="E1778" s="3" t="s">
        <v>127</v>
      </c>
      <c r="F1778" t="s">
        <v>1099</v>
      </c>
      <c r="G1778" s="5" t="str">
        <f t="shared" si="27"/>
        <v>View Response</v>
      </c>
      <c r="H1778" t="s">
        <v>3019</v>
      </c>
      <c r="I1778" t="s">
        <v>3029</v>
      </c>
      <c r="J1778" t="s">
        <v>3029</v>
      </c>
      <c r="M1778" t="s">
        <v>2951</v>
      </c>
    </row>
    <row r="1779" spans="1:14" x14ac:dyDescent="0.35">
      <c r="A1779">
        <v>1192089</v>
      </c>
      <c r="B1779" t="s">
        <v>2514</v>
      </c>
      <c r="C1779" t="s">
        <v>4</v>
      </c>
      <c r="D1779" t="s">
        <v>4</v>
      </c>
      <c r="E1779" s="3" t="s">
        <v>127</v>
      </c>
      <c r="F1779" t="s">
        <v>1099</v>
      </c>
      <c r="G1779" s="5" t="str">
        <f t="shared" si="27"/>
        <v>View Response</v>
      </c>
      <c r="H1779" t="s">
        <v>3019</v>
      </c>
      <c r="I1779" t="s">
        <v>3029</v>
      </c>
      <c r="J1779" t="s">
        <v>3029</v>
      </c>
      <c r="M1779" t="s">
        <v>2952</v>
      </c>
    </row>
    <row r="1780" spans="1:14" x14ac:dyDescent="0.35">
      <c r="A1780">
        <v>1192089</v>
      </c>
      <c r="B1780" t="s">
        <v>2514</v>
      </c>
      <c r="C1780" t="s">
        <v>4</v>
      </c>
      <c r="D1780" t="s">
        <v>4</v>
      </c>
      <c r="E1780" s="3" t="s">
        <v>127</v>
      </c>
      <c r="F1780" t="s">
        <v>1099</v>
      </c>
      <c r="G1780" s="5" t="str">
        <f t="shared" si="27"/>
        <v>View Response</v>
      </c>
      <c r="H1780" t="s">
        <v>3019</v>
      </c>
      <c r="I1780" t="s">
        <v>3029</v>
      </c>
      <c r="J1780" t="s">
        <v>3029</v>
      </c>
      <c r="M1780" t="s">
        <v>2953</v>
      </c>
    </row>
    <row r="1781" spans="1:14" x14ac:dyDescent="0.35">
      <c r="A1781">
        <v>1192092</v>
      </c>
      <c r="B1781" t="s">
        <v>2515</v>
      </c>
      <c r="C1781" t="s">
        <v>4</v>
      </c>
      <c r="D1781" t="s">
        <v>4</v>
      </c>
      <c r="E1781" s="3" t="s">
        <v>4</v>
      </c>
      <c r="F1781" t="s">
        <v>1100</v>
      </c>
      <c r="G1781" s="5" t="str">
        <f t="shared" si="27"/>
        <v>View Response</v>
      </c>
      <c r="H1781" t="s">
        <v>3020</v>
      </c>
      <c r="I1781" t="s">
        <v>3023</v>
      </c>
      <c r="J1781" t="s">
        <v>3029</v>
      </c>
      <c r="M1781" t="s">
        <v>2923</v>
      </c>
    </row>
    <row r="1782" spans="1:14" x14ac:dyDescent="0.35">
      <c r="A1782">
        <v>1192092</v>
      </c>
      <c r="B1782" t="s">
        <v>2515</v>
      </c>
      <c r="C1782" t="s">
        <v>4</v>
      </c>
      <c r="D1782" t="s">
        <v>4</v>
      </c>
      <c r="E1782" s="3" t="s">
        <v>4</v>
      </c>
      <c r="F1782" t="s">
        <v>1100</v>
      </c>
      <c r="G1782" s="5" t="str">
        <f t="shared" si="27"/>
        <v>View Response</v>
      </c>
      <c r="H1782" t="s">
        <v>3020</v>
      </c>
      <c r="I1782" t="s">
        <v>3023</v>
      </c>
      <c r="J1782" t="s">
        <v>3029</v>
      </c>
      <c r="M1782" t="s">
        <v>2924</v>
      </c>
    </row>
    <row r="1783" spans="1:14" x14ac:dyDescent="0.35">
      <c r="A1783">
        <v>1192093</v>
      </c>
      <c r="B1783" t="s">
        <v>2516</v>
      </c>
      <c r="C1783" t="s">
        <v>4</v>
      </c>
      <c r="D1783" t="s">
        <v>1084</v>
      </c>
      <c r="E1783" s="3" t="s">
        <v>4</v>
      </c>
      <c r="F1783" t="s">
        <v>1101</v>
      </c>
      <c r="G1783" s="5" t="str">
        <f t="shared" si="27"/>
        <v>View Response</v>
      </c>
      <c r="H1783" t="s">
        <v>3029</v>
      </c>
      <c r="I1783" t="s">
        <v>3024</v>
      </c>
      <c r="J1783" t="s">
        <v>3029</v>
      </c>
      <c r="L1783" t="s">
        <v>2954</v>
      </c>
    </row>
    <row r="1784" spans="1:14" x14ac:dyDescent="0.35">
      <c r="A1784">
        <v>1192093</v>
      </c>
      <c r="B1784" t="s">
        <v>2516</v>
      </c>
      <c r="C1784" t="s">
        <v>4</v>
      </c>
      <c r="D1784" t="s">
        <v>1084</v>
      </c>
      <c r="E1784" s="3" t="s">
        <v>4</v>
      </c>
      <c r="F1784" t="s">
        <v>1101</v>
      </c>
      <c r="G1784" s="5" t="str">
        <f t="shared" si="27"/>
        <v>View Response</v>
      </c>
      <c r="H1784" t="s">
        <v>3029</v>
      </c>
      <c r="I1784" t="s">
        <v>3024</v>
      </c>
      <c r="J1784" t="s">
        <v>3029</v>
      </c>
      <c r="L1784" t="s">
        <v>2925</v>
      </c>
    </row>
    <row r="1785" spans="1:14" x14ac:dyDescent="0.35">
      <c r="A1785">
        <v>1192093</v>
      </c>
      <c r="B1785" t="s">
        <v>2516</v>
      </c>
      <c r="C1785" t="s">
        <v>4</v>
      </c>
      <c r="D1785" t="s">
        <v>1084</v>
      </c>
      <c r="E1785" s="3" t="s">
        <v>4</v>
      </c>
      <c r="F1785" t="s">
        <v>1101</v>
      </c>
      <c r="G1785" s="5" t="str">
        <f t="shared" si="27"/>
        <v>View Response</v>
      </c>
      <c r="H1785" t="s">
        <v>3029</v>
      </c>
      <c r="I1785" t="s">
        <v>3024</v>
      </c>
      <c r="J1785" t="s">
        <v>3029</v>
      </c>
      <c r="L1785" t="s">
        <v>2998</v>
      </c>
    </row>
    <row r="1786" spans="1:14" x14ac:dyDescent="0.35">
      <c r="A1786">
        <v>1192093</v>
      </c>
      <c r="B1786" t="s">
        <v>2516</v>
      </c>
      <c r="C1786" t="s">
        <v>4</v>
      </c>
      <c r="D1786" t="s">
        <v>1084</v>
      </c>
      <c r="E1786" s="3" t="s">
        <v>4</v>
      </c>
      <c r="F1786" t="s">
        <v>1101</v>
      </c>
      <c r="G1786" s="5" t="str">
        <f t="shared" si="27"/>
        <v>View Response</v>
      </c>
      <c r="H1786" t="s">
        <v>3029</v>
      </c>
      <c r="I1786" t="s">
        <v>3024</v>
      </c>
      <c r="J1786" t="s">
        <v>3029</v>
      </c>
      <c r="L1786" t="s">
        <v>2958</v>
      </c>
    </row>
    <row r="1787" spans="1:14" x14ac:dyDescent="0.35">
      <c r="A1787">
        <v>1192094</v>
      </c>
      <c r="B1787" t="s">
        <v>2517</v>
      </c>
      <c r="C1787" t="s">
        <v>4</v>
      </c>
      <c r="D1787" t="s">
        <v>4</v>
      </c>
      <c r="E1787" s="3" t="s">
        <v>4</v>
      </c>
      <c r="F1787" t="s">
        <v>1102</v>
      </c>
      <c r="G1787" s="5" t="str">
        <f t="shared" si="27"/>
        <v>View Response</v>
      </c>
      <c r="H1787" t="s">
        <v>3020</v>
      </c>
      <c r="I1787" t="s">
        <v>3029</v>
      </c>
      <c r="J1787" t="s">
        <v>3029</v>
      </c>
      <c r="M1787" t="s">
        <v>2917</v>
      </c>
    </row>
    <row r="1788" spans="1:14" x14ac:dyDescent="0.35">
      <c r="A1788">
        <v>1192095</v>
      </c>
      <c r="B1788" t="s">
        <v>2518</v>
      </c>
      <c r="C1788" t="s">
        <v>4</v>
      </c>
      <c r="D1788" t="s">
        <v>4</v>
      </c>
      <c r="E1788" s="3" t="s">
        <v>4</v>
      </c>
      <c r="F1788" t="s">
        <v>1103</v>
      </c>
      <c r="G1788" s="5" t="str">
        <f t="shared" si="27"/>
        <v>View Response</v>
      </c>
      <c r="H1788" t="s">
        <v>3020</v>
      </c>
      <c r="I1788" t="s">
        <v>3029</v>
      </c>
      <c r="J1788" t="s">
        <v>3029</v>
      </c>
      <c r="M1788" t="s">
        <v>2917</v>
      </c>
    </row>
    <row r="1789" spans="1:14" x14ac:dyDescent="0.35">
      <c r="A1789">
        <v>1192096</v>
      </c>
      <c r="B1789" t="s">
        <v>2519</v>
      </c>
      <c r="C1789" t="s">
        <v>4</v>
      </c>
      <c r="D1789" t="s">
        <v>4</v>
      </c>
      <c r="E1789" s="3" t="s">
        <v>4</v>
      </c>
      <c r="F1789" t="s">
        <v>1104</v>
      </c>
      <c r="G1789" s="5" t="str">
        <f t="shared" si="27"/>
        <v>View Response</v>
      </c>
      <c r="H1789" t="s">
        <v>3020</v>
      </c>
      <c r="I1789" t="s">
        <v>3029</v>
      </c>
      <c r="J1789" t="s">
        <v>3029</v>
      </c>
      <c r="M1789" t="s">
        <v>2917</v>
      </c>
    </row>
    <row r="1790" spans="1:14" x14ac:dyDescent="0.35">
      <c r="A1790">
        <v>1192097</v>
      </c>
      <c r="B1790" t="s">
        <v>2520</v>
      </c>
      <c r="C1790" t="s">
        <v>4</v>
      </c>
      <c r="D1790" t="s">
        <v>1084</v>
      </c>
      <c r="E1790" s="3" t="s">
        <v>4</v>
      </c>
      <c r="F1790" t="s">
        <v>1105</v>
      </c>
      <c r="G1790" s="5" t="str">
        <f t="shared" si="27"/>
        <v>View Response</v>
      </c>
      <c r="H1790" t="s">
        <v>3029</v>
      </c>
      <c r="I1790" t="s">
        <v>3024</v>
      </c>
      <c r="J1790" t="s">
        <v>3029</v>
      </c>
      <c r="M1790" t="s">
        <v>2918</v>
      </c>
    </row>
    <row r="1791" spans="1:14" x14ac:dyDescent="0.35">
      <c r="A1791">
        <v>1192097</v>
      </c>
      <c r="B1791" t="s">
        <v>2520</v>
      </c>
      <c r="C1791" t="s">
        <v>4</v>
      </c>
      <c r="D1791" t="s">
        <v>1084</v>
      </c>
      <c r="E1791" s="3" t="s">
        <v>4</v>
      </c>
      <c r="F1791" t="s">
        <v>1105</v>
      </c>
      <c r="G1791" s="5" t="str">
        <f t="shared" si="27"/>
        <v>View Response</v>
      </c>
      <c r="H1791" t="s">
        <v>3029</v>
      </c>
      <c r="I1791" t="s">
        <v>3024</v>
      </c>
      <c r="J1791" t="s">
        <v>3029</v>
      </c>
      <c r="M1791" t="s">
        <v>2920</v>
      </c>
    </row>
    <row r="1792" spans="1:14" x14ac:dyDescent="0.35">
      <c r="A1792">
        <v>1192100</v>
      </c>
      <c r="B1792" t="s">
        <v>2521</v>
      </c>
      <c r="C1792" t="s">
        <v>4</v>
      </c>
      <c r="D1792" t="s">
        <v>4</v>
      </c>
      <c r="E1792" s="3" t="s">
        <v>4</v>
      </c>
      <c r="F1792" t="s">
        <v>1106</v>
      </c>
      <c r="G1792" s="5" t="str">
        <f t="shared" si="27"/>
        <v>View Response</v>
      </c>
      <c r="H1792" t="s">
        <v>3020</v>
      </c>
      <c r="I1792" t="s">
        <v>3029</v>
      </c>
      <c r="J1792" t="s">
        <v>3029</v>
      </c>
      <c r="M1792" t="s">
        <v>2917</v>
      </c>
    </row>
    <row r="1793" spans="1:14" x14ac:dyDescent="0.35">
      <c r="A1793">
        <v>1192101</v>
      </c>
      <c r="B1793" t="s">
        <v>2522</v>
      </c>
      <c r="C1793" t="s">
        <v>4</v>
      </c>
      <c r="D1793" t="s">
        <v>4</v>
      </c>
      <c r="E1793" s="3" t="s">
        <v>4</v>
      </c>
      <c r="F1793" t="s">
        <v>1107</v>
      </c>
      <c r="G1793" s="5" t="str">
        <f t="shared" si="27"/>
        <v>View Response</v>
      </c>
      <c r="H1793" t="s">
        <v>3029</v>
      </c>
      <c r="I1793" t="s">
        <v>3023</v>
      </c>
      <c r="J1793" t="s">
        <v>3021</v>
      </c>
      <c r="L1793" t="s">
        <v>2938</v>
      </c>
    </row>
    <row r="1794" spans="1:14" x14ac:dyDescent="0.35">
      <c r="A1794">
        <v>1192102</v>
      </c>
      <c r="B1794" t="s">
        <v>2523</v>
      </c>
      <c r="C1794" t="s">
        <v>4</v>
      </c>
      <c r="D1794" t="s">
        <v>4</v>
      </c>
      <c r="E1794" s="3" t="s">
        <v>127</v>
      </c>
      <c r="F1794" t="s">
        <v>1108</v>
      </c>
      <c r="G1794" s="5" t="str">
        <f t="shared" si="27"/>
        <v>View Response</v>
      </c>
      <c r="H1794" t="s">
        <v>3020</v>
      </c>
      <c r="I1794" t="s">
        <v>3029</v>
      </c>
      <c r="J1794" t="s">
        <v>3029</v>
      </c>
      <c r="M1794" t="s">
        <v>2917</v>
      </c>
    </row>
    <row r="1795" spans="1:14" x14ac:dyDescent="0.35">
      <c r="A1795">
        <v>1192105</v>
      </c>
      <c r="B1795" t="s">
        <v>2524</v>
      </c>
      <c r="C1795" t="s">
        <v>4</v>
      </c>
      <c r="D1795" t="s">
        <v>4</v>
      </c>
      <c r="E1795" s="3" t="s">
        <v>4</v>
      </c>
      <c r="F1795" t="s">
        <v>1109</v>
      </c>
      <c r="G1795" s="5" t="str">
        <f t="shared" ref="G1795:G1858" si="28">HYPERLINK(F1795,"View Response")</f>
        <v>View Response</v>
      </c>
      <c r="H1795" t="s">
        <v>3020</v>
      </c>
      <c r="I1795" t="s">
        <v>3029</v>
      </c>
      <c r="J1795" t="s">
        <v>3029</v>
      </c>
      <c r="M1795" t="s">
        <v>2917</v>
      </c>
    </row>
    <row r="1796" spans="1:14" x14ac:dyDescent="0.35">
      <c r="A1796">
        <v>1192106</v>
      </c>
      <c r="B1796" t="s">
        <v>2525</v>
      </c>
      <c r="C1796" t="s">
        <v>4</v>
      </c>
      <c r="D1796" t="s">
        <v>4</v>
      </c>
      <c r="E1796" s="3" t="s">
        <v>4</v>
      </c>
      <c r="F1796" t="s">
        <v>1110</v>
      </c>
      <c r="G1796" s="5" t="str">
        <f t="shared" si="28"/>
        <v>View Response</v>
      </c>
      <c r="H1796" t="s">
        <v>3020</v>
      </c>
      <c r="I1796" t="s">
        <v>3023</v>
      </c>
      <c r="J1796" t="s">
        <v>3021</v>
      </c>
      <c r="N1796" t="s">
        <v>232</v>
      </c>
    </row>
    <row r="1797" spans="1:14" x14ac:dyDescent="0.35">
      <c r="A1797">
        <v>1192106</v>
      </c>
      <c r="B1797" t="s">
        <v>2525</v>
      </c>
      <c r="C1797" t="s">
        <v>4</v>
      </c>
      <c r="D1797" t="s">
        <v>4</v>
      </c>
      <c r="E1797" s="3" t="s">
        <v>4</v>
      </c>
      <c r="F1797" t="s">
        <v>1110</v>
      </c>
      <c r="G1797" s="5" t="str">
        <f t="shared" si="28"/>
        <v>View Response</v>
      </c>
      <c r="H1797" t="s">
        <v>3020</v>
      </c>
      <c r="I1797" t="s">
        <v>3023</v>
      </c>
      <c r="J1797" t="s">
        <v>3021</v>
      </c>
      <c r="M1797" t="s">
        <v>2917</v>
      </c>
    </row>
    <row r="1798" spans="1:14" x14ac:dyDescent="0.35">
      <c r="A1798">
        <v>1192108</v>
      </c>
      <c r="B1798" t="s">
        <v>2526</v>
      </c>
      <c r="C1798" t="s">
        <v>4</v>
      </c>
      <c r="D1798" t="s">
        <v>4</v>
      </c>
      <c r="E1798" s="3" t="s">
        <v>127</v>
      </c>
      <c r="F1798" t="s">
        <v>1111</v>
      </c>
      <c r="G1798" s="5" t="str">
        <f t="shared" si="28"/>
        <v>View Response</v>
      </c>
      <c r="H1798" t="s">
        <v>3020</v>
      </c>
      <c r="I1798" t="s">
        <v>3029</v>
      </c>
      <c r="J1798" t="s">
        <v>3021</v>
      </c>
      <c r="M1798" t="s">
        <v>2923</v>
      </c>
    </row>
    <row r="1799" spans="1:14" x14ac:dyDescent="0.35">
      <c r="A1799">
        <v>1192108</v>
      </c>
      <c r="B1799" t="s">
        <v>2526</v>
      </c>
      <c r="C1799" t="s">
        <v>4</v>
      </c>
      <c r="D1799" t="s">
        <v>4</v>
      </c>
      <c r="E1799" s="3" t="s">
        <v>127</v>
      </c>
      <c r="F1799" t="s">
        <v>1111</v>
      </c>
      <c r="G1799" s="5" t="str">
        <f t="shared" si="28"/>
        <v>View Response</v>
      </c>
      <c r="H1799" t="s">
        <v>3020</v>
      </c>
      <c r="I1799" t="s">
        <v>3029</v>
      </c>
      <c r="J1799" t="s">
        <v>3021</v>
      </c>
      <c r="M1799" t="s">
        <v>2950</v>
      </c>
    </row>
    <row r="1800" spans="1:14" x14ac:dyDescent="0.35">
      <c r="A1800">
        <v>1192109</v>
      </c>
      <c r="B1800" t="s">
        <v>2527</v>
      </c>
      <c r="C1800" t="s">
        <v>4</v>
      </c>
      <c r="D1800" t="s">
        <v>4</v>
      </c>
      <c r="E1800" s="3" t="s">
        <v>4</v>
      </c>
      <c r="F1800" t="s">
        <v>1112</v>
      </c>
      <c r="G1800" s="5" t="str">
        <f t="shared" si="28"/>
        <v>View Response</v>
      </c>
      <c r="H1800" t="s">
        <v>3020</v>
      </c>
      <c r="I1800" t="s">
        <v>3029</v>
      </c>
      <c r="J1800" t="s">
        <v>3029</v>
      </c>
      <c r="M1800" t="s">
        <v>2917</v>
      </c>
    </row>
    <row r="1801" spans="1:14" x14ac:dyDescent="0.35">
      <c r="A1801">
        <v>1192110</v>
      </c>
      <c r="B1801" t="s">
        <v>2528</v>
      </c>
      <c r="C1801" t="s">
        <v>4</v>
      </c>
      <c r="D1801" t="s">
        <v>4</v>
      </c>
      <c r="E1801" s="3" t="s">
        <v>4</v>
      </c>
      <c r="F1801" t="s">
        <v>1113</v>
      </c>
      <c r="G1801" s="5" t="str">
        <f t="shared" si="28"/>
        <v>View Response</v>
      </c>
      <c r="H1801" t="s">
        <v>3020</v>
      </c>
      <c r="I1801" t="s">
        <v>3029</v>
      </c>
      <c r="J1801" t="s">
        <v>3029</v>
      </c>
      <c r="M1801" t="s">
        <v>2917</v>
      </c>
    </row>
    <row r="1802" spans="1:14" x14ac:dyDescent="0.35">
      <c r="A1802">
        <v>1192111</v>
      </c>
      <c r="B1802" t="s">
        <v>2529</v>
      </c>
      <c r="C1802" t="s">
        <v>4</v>
      </c>
      <c r="D1802" t="s">
        <v>4</v>
      </c>
      <c r="E1802" s="3" t="s">
        <v>4</v>
      </c>
      <c r="F1802" t="s">
        <v>1114</v>
      </c>
      <c r="G1802" s="5" t="str">
        <f t="shared" si="28"/>
        <v>View Response</v>
      </c>
      <c r="H1802" t="s">
        <v>3020</v>
      </c>
      <c r="I1802" t="s">
        <v>3029</v>
      </c>
      <c r="J1802" t="s">
        <v>3029</v>
      </c>
      <c r="L1802" t="s">
        <v>2943</v>
      </c>
    </row>
    <row r="1803" spans="1:14" x14ac:dyDescent="0.35">
      <c r="A1803">
        <v>1192111</v>
      </c>
      <c r="B1803" t="s">
        <v>2529</v>
      </c>
      <c r="C1803" t="s">
        <v>4</v>
      </c>
      <c r="D1803" t="s">
        <v>4</v>
      </c>
      <c r="E1803" s="3" t="s">
        <v>4</v>
      </c>
      <c r="F1803" t="s">
        <v>1114</v>
      </c>
      <c r="G1803" s="5" t="str">
        <f t="shared" si="28"/>
        <v>View Response</v>
      </c>
      <c r="H1803" t="s">
        <v>3020</v>
      </c>
      <c r="I1803" t="s">
        <v>3029</v>
      </c>
      <c r="J1803" t="s">
        <v>3029</v>
      </c>
      <c r="M1803" t="s">
        <v>2916</v>
      </c>
    </row>
    <row r="1804" spans="1:14" x14ac:dyDescent="0.35">
      <c r="A1804">
        <v>1192112</v>
      </c>
      <c r="B1804" t="s">
        <v>2530</v>
      </c>
      <c r="C1804" t="s">
        <v>4</v>
      </c>
      <c r="D1804" t="s">
        <v>4</v>
      </c>
      <c r="E1804" s="3" t="s">
        <v>4</v>
      </c>
      <c r="F1804" t="s">
        <v>1115</v>
      </c>
      <c r="G1804" s="5" t="str">
        <f t="shared" si="28"/>
        <v>View Response</v>
      </c>
      <c r="H1804" t="s">
        <v>3020</v>
      </c>
      <c r="I1804" t="s">
        <v>3029</v>
      </c>
      <c r="J1804" t="s">
        <v>3029</v>
      </c>
      <c r="M1804" t="s">
        <v>2917</v>
      </c>
    </row>
    <row r="1805" spans="1:14" x14ac:dyDescent="0.35">
      <c r="A1805">
        <v>1192113</v>
      </c>
      <c r="B1805" t="s">
        <v>2531</v>
      </c>
      <c r="C1805" t="s">
        <v>4</v>
      </c>
      <c r="D1805" t="s">
        <v>4</v>
      </c>
      <c r="E1805" s="3" t="s">
        <v>4</v>
      </c>
      <c r="F1805" t="s">
        <v>1116</v>
      </c>
      <c r="G1805" s="5" t="str">
        <f t="shared" si="28"/>
        <v>View Response</v>
      </c>
      <c r="H1805" t="s">
        <v>3020</v>
      </c>
      <c r="I1805" t="s">
        <v>3029</v>
      </c>
      <c r="J1805" t="s">
        <v>3029</v>
      </c>
      <c r="M1805" t="s">
        <v>2917</v>
      </c>
    </row>
    <row r="1806" spans="1:14" x14ac:dyDescent="0.35">
      <c r="A1806">
        <v>1192114</v>
      </c>
      <c r="B1806" t="s">
        <v>2532</v>
      </c>
      <c r="C1806" t="s">
        <v>4</v>
      </c>
      <c r="D1806" t="s">
        <v>4</v>
      </c>
      <c r="E1806" s="3" t="s">
        <v>127</v>
      </c>
      <c r="F1806" t="s">
        <v>1117</v>
      </c>
      <c r="G1806" s="5" t="str">
        <f t="shared" si="28"/>
        <v>View Response</v>
      </c>
      <c r="H1806" t="s">
        <v>3020</v>
      </c>
      <c r="I1806" t="s">
        <v>3023</v>
      </c>
      <c r="J1806" t="s">
        <v>3021</v>
      </c>
      <c r="N1806" t="s">
        <v>232</v>
      </c>
    </row>
    <row r="1807" spans="1:14" x14ac:dyDescent="0.35">
      <c r="A1807">
        <v>1192114</v>
      </c>
      <c r="B1807" t="s">
        <v>2532</v>
      </c>
      <c r="C1807" t="s">
        <v>4</v>
      </c>
      <c r="D1807" t="s">
        <v>4</v>
      </c>
      <c r="E1807" s="3" t="s">
        <v>127</v>
      </c>
      <c r="F1807" t="s">
        <v>1117</v>
      </c>
      <c r="G1807" s="5" t="str">
        <f t="shared" si="28"/>
        <v>View Response</v>
      </c>
      <c r="H1807" t="s">
        <v>3020</v>
      </c>
      <c r="I1807" t="s">
        <v>3023</v>
      </c>
      <c r="J1807" t="s">
        <v>3021</v>
      </c>
      <c r="L1807" t="s">
        <v>2937</v>
      </c>
    </row>
    <row r="1808" spans="1:14" x14ac:dyDescent="0.35">
      <c r="A1808">
        <v>1192114</v>
      </c>
      <c r="B1808" t="s">
        <v>2532</v>
      </c>
      <c r="C1808" t="s">
        <v>4</v>
      </c>
      <c r="D1808" t="s">
        <v>4</v>
      </c>
      <c r="E1808" s="3" t="s">
        <v>127</v>
      </c>
      <c r="F1808" t="s">
        <v>1117</v>
      </c>
      <c r="G1808" s="5" t="str">
        <f t="shared" si="28"/>
        <v>View Response</v>
      </c>
      <c r="H1808" t="s">
        <v>3020</v>
      </c>
      <c r="I1808" t="s">
        <v>3023</v>
      </c>
      <c r="J1808" t="s">
        <v>3021</v>
      </c>
      <c r="M1808" t="s">
        <v>2916</v>
      </c>
    </row>
    <row r="1809" spans="1:14" x14ac:dyDescent="0.35">
      <c r="A1809">
        <v>1192115</v>
      </c>
      <c r="B1809" t="s">
        <v>2533</v>
      </c>
      <c r="C1809" t="s">
        <v>4</v>
      </c>
      <c r="D1809" t="s">
        <v>4</v>
      </c>
      <c r="E1809" s="3" t="s">
        <v>127</v>
      </c>
      <c r="F1809" t="s">
        <v>1118</v>
      </c>
      <c r="G1809" s="5" t="str">
        <f t="shared" si="28"/>
        <v>View Response</v>
      </c>
      <c r="H1809" t="s">
        <v>3020</v>
      </c>
      <c r="I1809" t="s">
        <v>3029</v>
      </c>
      <c r="J1809" t="s">
        <v>3029</v>
      </c>
      <c r="M1809" t="s">
        <v>2917</v>
      </c>
    </row>
    <row r="1810" spans="1:14" x14ac:dyDescent="0.35">
      <c r="A1810">
        <v>1192118</v>
      </c>
      <c r="B1810" t="s">
        <v>2534</v>
      </c>
      <c r="C1810" t="s">
        <v>4</v>
      </c>
      <c r="D1810" t="s">
        <v>4</v>
      </c>
      <c r="E1810" s="3" t="s">
        <v>4</v>
      </c>
      <c r="F1810" t="s">
        <v>1119</v>
      </c>
      <c r="G1810" s="5" t="str">
        <f t="shared" si="28"/>
        <v>View Response</v>
      </c>
      <c r="H1810" t="s">
        <v>3020</v>
      </c>
      <c r="I1810" t="s">
        <v>3029</v>
      </c>
      <c r="J1810" t="s">
        <v>3029</v>
      </c>
      <c r="L1810" t="s">
        <v>2943</v>
      </c>
    </row>
    <row r="1811" spans="1:14" x14ac:dyDescent="0.35">
      <c r="A1811">
        <v>1192118</v>
      </c>
      <c r="B1811" t="s">
        <v>2534</v>
      </c>
      <c r="C1811" t="s">
        <v>4</v>
      </c>
      <c r="D1811" t="s">
        <v>4</v>
      </c>
      <c r="E1811" s="3" t="s">
        <v>4</v>
      </c>
      <c r="F1811" t="s">
        <v>1119</v>
      </c>
      <c r="G1811" s="5" t="str">
        <f t="shared" si="28"/>
        <v>View Response</v>
      </c>
      <c r="H1811" t="s">
        <v>3020</v>
      </c>
      <c r="I1811" t="s">
        <v>3029</v>
      </c>
      <c r="J1811" t="s">
        <v>3029</v>
      </c>
      <c r="M1811" t="s">
        <v>2916</v>
      </c>
    </row>
    <row r="1812" spans="1:14" x14ac:dyDescent="0.35">
      <c r="A1812">
        <v>1192119</v>
      </c>
      <c r="B1812" t="s">
        <v>2535</v>
      </c>
      <c r="C1812" t="s">
        <v>4</v>
      </c>
      <c r="D1812" t="s">
        <v>4</v>
      </c>
      <c r="E1812" s="3" t="s">
        <v>4</v>
      </c>
      <c r="F1812" t="s">
        <v>1120</v>
      </c>
      <c r="G1812" s="5" t="str">
        <f t="shared" si="28"/>
        <v>View Response</v>
      </c>
      <c r="H1812" t="s">
        <v>3020</v>
      </c>
      <c r="I1812" t="s">
        <v>3029</v>
      </c>
      <c r="J1812" t="s">
        <v>3029</v>
      </c>
      <c r="N1812" t="s">
        <v>232</v>
      </c>
    </row>
    <row r="1813" spans="1:14" x14ac:dyDescent="0.35">
      <c r="A1813">
        <v>1192119</v>
      </c>
      <c r="B1813" t="s">
        <v>2535</v>
      </c>
      <c r="C1813" t="s">
        <v>4</v>
      </c>
      <c r="D1813" t="s">
        <v>4</v>
      </c>
      <c r="E1813" s="3" t="s">
        <v>4</v>
      </c>
      <c r="F1813" t="s">
        <v>1120</v>
      </c>
      <c r="G1813" s="5" t="str">
        <f t="shared" si="28"/>
        <v>View Response</v>
      </c>
      <c r="H1813" t="s">
        <v>3020</v>
      </c>
      <c r="I1813" t="s">
        <v>3029</v>
      </c>
      <c r="J1813" t="s">
        <v>3029</v>
      </c>
      <c r="M1813" t="s">
        <v>2928</v>
      </c>
    </row>
    <row r="1814" spans="1:14" x14ac:dyDescent="0.35">
      <c r="A1814">
        <v>1192119</v>
      </c>
      <c r="B1814" t="s">
        <v>2535</v>
      </c>
      <c r="C1814" t="s">
        <v>4</v>
      </c>
      <c r="D1814" t="s">
        <v>4</v>
      </c>
      <c r="E1814" s="3" t="s">
        <v>4</v>
      </c>
      <c r="F1814" t="s">
        <v>1120</v>
      </c>
      <c r="G1814" s="5" t="str">
        <f t="shared" si="28"/>
        <v>View Response</v>
      </c>
      <c r="H1814" t="s">
        <v>3020</v>
      </c>
      <c r="I1814" t="s">
        <v>3029</v>
      </c>
      <c r="J1814" t="s">
        <v>3029</v>
      </c>
      <c r="M1814" t="s">
        <v>2929</v>
      </c>
    </row>
    <row r="1815" spans="1:14" x14ac:dyDescent="0.35">
      <c r="A1815">
        <v>1192120</v>
      </c>
      <c r="B1815" t="s">
        <v>2536</v>
      </c>
      <c r="C1815" t="s">
        <v>4</v>
      </c>
      <c r="D1815" t="s">
        <v>4</v>
      </c>
      <c r="E1815" s="3" t="s">
        <v>4</v>
      </c>
      <c r="F1815" t="s">
        <v>1121</v>
      </c>
      <c r="G1815" s="5" t="str">
        <f t="shared" si="28"/>
        <v>View Response</v>
      </c>
      <c r="H1815" t="s">
        <v>3020</v>
      </c>
      <c r="I1815" t="s">
        <v>3023</v>
      </c>
      <c r="J1815" t="s">
        <v>3021</v>
      </c>
      <c r="M1815" t="s">
        <v>2917</v>
      </c>
    </row>
    <row r="1816" spans="1:14" x14ac:dyDescent="0.35">
      <c r="A1816">
        <v>1192121</v>
      </c>
      <c r="B1816" t="s">
        <v>1895</v>
      </c>
      <c r="C1816" t="s">
        <v>20</v>
      </c>
      <c r="D1816" t="s">
        <v>4</v>
      </c>
      <c r="E1816" s="3" t="s">
        <v>4</v>
      </c>
      <c r="F1816" t="s">
        <v>1122</v>
      </c>
      <c r="G1816" s="5" t="str">
        <f t="shared" si="28"/>
        <v>View Response</v>
      </c>
      <c r="H1816" t="s">
        <v>3029</v>
      </c>
      <c r="I1816" t="s">
        <v>3029</v>
      </c>
      <c r="J1816" t="s">
        <v>3021</v>
      </c>
      <c r="N1816" t="s">
        <v>232</v>
      </c>
    </row>
    <row r="1817" spans="1:14" x14ac:dyDescent="0.35">
      <c r="A1817">
        <v>1192121</v>
      </c>
      <c r="B1817" t="s">
        <v>1895</v>
      </c>
      <c r="C1817" t="s">
        <v>20</v>
      </c>
      <c r="D1817" t="s">
        <v>4</v>
      </c>
      <c r="E1817" s="3" t="s">
        <v>4</v>
      </c>
      <c r="F1817" t="s">
        <v>1122</v>
      </c>
      <c r="G1817" s="5" t="str">
        <f t="shared" si="28"/>
        <v>View Response</v>
      </c>
      <c r="H1817" t="s">
        <v>3029</v>
      </c>
      <c r="I1817" t="s">
        <v>3029</v>
      </c>
      <c r="J1817" t="s">
        <v>3021</v>
      </c>
      <c r="M1817" t="s">
        <v>2926</v>
      </c>
    </row>
    <row r="1818" spans="1:14" x14ac:dyDescent="0.35">
      <c r="A1818">
        <v>1192121</v>
      </c>
      <c r="B1818" t="s">
        <v>1895</v>
      </c>
      <c r="C1818" t="s">
        <v>20</v>
      </c>
      <c r="D1818" t="s">
        <v>4</v>
      </c>
      <c r="E1818" s="3" t="s">
        <v>4</v>
      </c>
      <c r="F1818" t="s">
        <v>1122</v>
      </c>
      <c r="G1818" s="5" t="str">
        <f t="shared" si="28"/>
        <v>View Response</v>
      </c>
      <c r="H1818" t="s">
        <v>3029</v>
      </c>
      <c r="I1818" t="s">
        <v>3029</v>
      </c>
      <c r="J1818" t="s">
        <v>3021</v>
      </c>
      <c r="M1818" t="s">
        <v>2927</v>
      </c>
    </row>
    <row r="1819" spans="1:14" x14ac:dyDescent="0.35">
      <c r="A1819">
        <v>1192121</v>
      </c>
      <c r="B1819" t="s">
        <v>1895</v>
      </c>
      <c r="C1819" t="s">
        <v>20</v>
      </c>
      <c r="D1819" t="s">
        <v>4</v>
      </c>
      <c r="E1819" s="3" t="s">
        <v>4</v>
      </c>
      <c r="F1819" t="s">
        <v>1122</v>
      </c>
      <c r="G1819" s="5" t="str">
        <f t="shared" si="28"/>
        <v>View Response</v>
      </c>
      <c r="H1819" t="s">
        <v>3029</v>
      </c>
      <c r="I1819" t="s">
        <v>3029</v>
      </c>
      <c r="J1819" t="s">
        <v>3021</v>
      </c>
      <c r="M1819" t="s">
        <v>2979</v>
      </c>
    </row>
    <row r="1820" spans="1:14" x14ac:dyDescent="0.35">
      <c r="A1820">
        <v>1192121</v>
      </c>
      <c r="B1820" t="s">
        <v>1895</v>
      </c>
      <c r="C1820" t="s">
        <v>20</v>
      </c>
      <c r="D1820" t="s">
        <v>4</v>
      </c>
      <c r="E1820" s="3" t="s">
        <v>4</v>
      </c>
      <c r="F1820" t="s">
        <v>1122</v>
      </c>
      <c r="G1820" s="5" t="str">
        <f t="shared" si="28"/>
        <v>View Response</v>
      </c>
      <c r="H1820" t="s">
        <v>3029</v>
      </c>
      <c r="I1820" t="s">
        <v>3029</v>
      </c>
      <c r="J1820" t="s">
        <v>3021</v>
      </c>
      <c r="M1820" t="s">
        <v>2980</v>
      </c>
    </row>
    <row r="1821" spans="1:14" x14ac:dyDescent="0.35">
      <c r="A1821">
        <v>1192122</v>
      </c>
      <c r="B1821" t="s">
        <v>2537</v>
      </c>
      <c r="C1821" t="s">
        <v>4</v>
      </c>
      <c r="D1821" t="s">
        <v>4</v>
      </c>
      <c r="E1821" s="3" t="s">
        <v>4</v>
      </c>
      <c r="F1821" t="s">
        <v>1123</v>
      </c>
      <c r="G1821" s="5" t="str">
        <f t="shared" si="28"/>
        <v>View Response</v>
      </c>
      <c r="H1821" t="s">
        <v>3020</v>
      </c>
      <c r="I1821" t="s">
        <v>3023</v>
      </c>
      <c r="J1821" t="s">
        <v>3021</v>
      </c>
      <c r="M1821" t="s">
        <v>2917</v>
      </c>
    </row>
    <row r="1822" spans="1:14" x14ac:dyDescent="0.35">
      <c r="A1822">
        <v>1192123</v>
      </c>
      <c r="B1822" t="s">
        <v>2538</v>
      </c>
      <c r="C1822" t="s">
        <v>4</v>
      </c>
      <c r="D1822" t="s">
        <v>4</v>
      </c>
      <c r="E1822" s="3" t="s">
        <v>127</v>
      </c>
      <c r="F1822" t="s">
        <v>1124</v>
      </c>
      <c r="G1822" s="5" t="str">
        <f t="shared" si="28"/>
        <v>View Response</v>
      </c>
      <c r="H1822" t="s">
        <v>3020</v>
      </c>
      <c r="I1822" t="s">
        <v>3024</v>
      </c>
      <c r="J1822" t="s">
        <v>3029</v>
      </c>
      <c r="M1822" t="s">
        <v>2922</v>
      </c>
    </row>
    <row r="1823" spans="1:14" x14ac:dyDescent="0.35">
      <c r="A1823">
        <v>1192130</v>
      </c>
      <c r="B1823" t="s">
        <v>2539</v>
      </c>
      <c r="C1823" t="s">
        <v>1125</v>
      </c>
      <c r="D1823" t="s">
        <v>4</v>
      </c>
      <c r="E1823" s="3" t="s">
        <v>127</v>
      </c>
      <c r="F1823" t="s">
        <v>1126</v>
      </c>
      <c r="G1823" s="5" t="str">
        <f t="shared" si="28"/>
        <v>View Response</v>
      </c>
      <c r="H1823" t="s">
        <v>3020</v>
      </c>
      <c r="I1823" t="s">
        <v>3023</v>
      </c>
      <c r="J1823" t="s">
        <v>3021</v>
      </c>
      <c r="N1823" t="s">
        <v>232</v>
      </c>
    </row>
    <row r="1824" spans="1:14" x14ac:dyDescent="0.35">
      <c r="A1824">
        <v>1192130</v>
      </c>
      <c r="B1824" t="s">
        <v>2539</v>
      </c>
      <c r="C1824" t="s">
        <v>1125</v>
      </c>
      <c r="D1824" t="s">
        <v>4</v>
      </c>
      <c r="E1824" s="3" t="s">
        <v>127</v>
      </c>
      <c r="F1824" t="s">
        <v>1126</v>
      </c>
      <c r="G1824" s="5" t="str">
        <f t="shared" si="28"/>
        <v>View Response</v>
      </c>
      <c r="H1824" t="s">
        <v>3020</v>
      </c>
      <c r="I1824" t="s">
        <v>3023</v>
      </c>
      <c r="J1824" t="s">
        <v>3021</v>
      </c>
      <c r="L1824" t="s">
        <v>2954</v>
      </c>
    </row>
    <row r="1825" spans="1:14" x14ac:dyDescent="0.35">
      <c r="A1825">
        <v>1192130</v>
      </c>
      <c r="B1825" t="s">
        <v>2539</v>
      </c>
      <c r="C1825" t="s">
        <v>1125</v>
      </c>
      <c r="D1825" t="s">
        <v>4</v>
      </c>
      <c r="E1825" s="3" t="s">
        <v>127</v>
      </c>
      <c r="F1825" t="s">
        <v>1126</v>
      </c>
      <c r="G1825" s="5" t="str">
        <f t="shared" si="28"/>
        <v>View Response</v>
      </c>
      <c r="H1825" t="s">
        <v>3020</v>
      </c>
      <c r="I1825" t="s">
        <v>3023</v>
      </c>
      <c r="J1825" t="s">
        <v>3021</v>
      </c>
      <c r="L1825" t="s">
        <v>2961</v>
      </c>
    </row>
    <row r="1826" spans="1:14" x14ac:dyDescent="0.35">
      <c r="A1826">
        <v>1192130</v>
      </c>
      <c r="B1826" t="s">
        <v>2539</v>
      </c>
      <c r="C1826" t="s">
        <v>1125</v>
      </c>
      <c r="D1826" t="s">
        <v>4</v>
      </c>
      <c r="E1826" s="3" t="s">
        <v>127</v>
      </c>
      <c r="F1826" t="s">
        <v>1126</v>
      </c>
      <c r="G1826" s="5" t="str">
        <f t="shared" si="28"/>
        <v>View Response</v>
      </c>
      <c r="H1826" t="s">
        <v>3020</v>
      </c>
      <c r="I1826" t="s">
        <v>3023</v>
      </c>
      <c r="J1826" t="s">
        <v>3021</v>
      </c>
      <c r="L1826" t="s">
        <v>2991</v>
      </c>
    </row>
    <row r="1827" spans="1:14" x14ac:dyDescent="0.35">
      <c r="A1827">
        <v>1192130</v>
      </c>
      <c r="B1827" t="s">
        <v>2539</v>
      </c>
      <c r="C1827" t="s">
        <v>1125</v>
      </c>
      <c r="D1827" t="s">
        <v>4</v>
      </c>
      <c r="E1827" s="3" t="s">
        <v>127</v>
      </c>
      <c r="F1827" t="s">
        <v>1126</v>
      </c>
      <c r="G1827" s="5" t="str">
        <f t="shared" si="28"/>
        <v>View Response</v>
      </c>
      <c r="H1827" t="s">
        <v>3020</v>
      </c>
      <c r="I1827" t="s">
        <v>3023</v>
      </c>
      <c r="J1827" t="s">
        <v>3021</v>
      </c>
      <c r="L1827" t="s">
        <v>2942</v>
      </c>
    </row>
    <row r="1828" spans="1:14" x14ac:dyDescent="0.35">
      <c r="A1828">
        <v>1192130</v>
      </c>
      <c r="B1828" t="s">
        <v>2539</v>
      </c>
      <c r="C1828" t="s">
        <v>1125</v>
      </c>
      <c r="D1828" t="s">
        <v>4</v>
      </c>
      <c r="E1828" s="3" t="s">
        <v>127</v>
      </c>
      <c r="F1828" t="s">
        <v>1126</v>
      </c>
      <c r="G1828" s="5" t="str">
        <f t="shared" si="28"/>
        <v>View Response</v>
      </c>
      <c r="H1828" t="s">
        <v>3020</v>
      </c>
      <c r="I1828" t="s">
        <v>3023</v>
      </c>
      <c r="J1828" t="s">
        <v>3021</v>
      </c>
      <c r="L1828" t="s">
        <v>2978</v>
      </c>
    </row>
    <row r="1829" spans="1:14" x14ac:dyDescent="0.35">
      <c r="A1829">
        <v>1192130</v>
      </c>
      <c r="B1829" t="s">
        <v>2539</v>
      </c>
      <c r="C1829" t="s">
        <v>1125</v>
      </c>
      <c r="D1829" t="s">
        <v>4</v>
      </c>
      <c r="E1829" s="3" t="s">
        <v>127</v>
      </c>
      <c r="F1829" t="s">
        <v>1126</v>
      </c>
      <c r="G1829" s="5" t="str">
        <f t="shared" si="28"/>
        <v>View Response</v>
      </c>
      <c r="H1829" t="s">
        <v>3020</v>
      </c>
      <c r="I1829" t="s">
        <v>3023</v>
      </c>
      <c r="J1829" t="s">
        <v>3021</v>
      </c>
      <c r="L1829" t="s">
        <v>2925</v>
      </c>
    </row>
    <row r="1830" spans="1:14" x14ac:dyDescent="0.35">
      <c r="A1830">
        <v>1192130</v>
      </c>
      <c r="B1830" t="s">
        <v>2539</v>
      </c>
      <c r="C1830" t="s">
        <v>1125</v>
      </c>
      <c r="D1830" t="s">
        <v>4</v>
      </c>
      <c r="E1830" s="3" t="s">
        <v>127</v>
      </c>
      <c r="F1830" t="s">
        <v>1126</v>
      </c>
      <c r="G1830" s="5" t="str">
        <f t="shared" si="28"/>
        <v>View Response</v>
      </c>
      <c r="H1830" t="s">
        <v>3020</v>
      </c>
      <c r="I1830" t="s">
        <v>3023</v>
      </c>
      <c r="J1830" t="s">
        <v>3021</v>
      </c>
      <c r="L1830" t="s">
        <v>2958</v>
      </c>
    </row>
    <row r="1831" spans="1:14" x14ac:dyDescent="0.35">
      <c r="A1831">
        <v>1192130</v>
      </c>
      <c r="B1831" t="s">
        <v>2539</v>
      </c>
      <c r="C1831" t="s">
        <v>1125</v>
      </c>
      <c r="D1831" t="s">
        <v>4</v>
      </c>
      <c r="E1831" s="3" t="s">
        <v>127</v>
      </c>
      <c r="F1831" t="s">
        <v>1126</v>
      </c>
      <c r="G1831" s="5" t="str">
        <f t="shared" si="28"/>
        <v>View Response</v>
      </c>
      <c r="H1831" t="s">
        <v>3020</v>
      </c>
      <c r="I1831" t="s">
        <v>3023</v>
      </c>
      <c r="J1831" t="s">
        <v>3021</v>
      </c>
      <c r="L1831" t="s">
        <v>3002</v>
      </c>
    </row>
    <row r="1832" spans="1:14" x14ac:dyDescent="0.35">
      <c r="A1832">
        <v>1192130</v>
      </c>
      <c r="B1832" t="s">
        <v>2539</v>
      </c>
      <c r="C1832" t="s">
        <v>1125</v>
      </c>
      <c r="D1832" t="s">
        <v>4</v>
      </c>
      <c r="E1832" s="3" t="s">
        <v>127</v>
      </c>
      <c r="F1832" t="s">
        <v>1126</v>
      </c>
      <c r="G1832" s="5" t="str">
        <f t="shared" si="28"/>
        <v>View Response</v>
      </c>
      <c r="H1832" t="s">
        <v>3020</v>
      </c>
      <c r="I1832" t="s">
        <v>3023</v>
      </c>
      <c r="J1832" t="s">
        <v>3021</v>
      </c>
      <c r="L1832" t="s">
        <v>2973</v>
      </c>
    </row>
    <row r="1833" spans="1:14" x14ac:dyDescent="0.35">
      <c r="A1833">
        <v>1192130</v>
      </c>
      <c r="B1833" t="s">
        <v>2539</v>
      </c>
      <c r="C1833" t="s">
        <v>1125</v>
      </c>
      <c r="D1833" t="s">
        <v>4</v>
      </c>
      <c r="E1833" s="3" t="s">
        <v>127</v>
      </c>
      <c r="F1833" t="s">
        <v>1126</v>
      </c>
      <c r="G1833" s="5" t="str">
        <f t="shared" si="28"/>
        <v>View Response</v>
      </c>
      <c r="H1833" t="s">
        <v>3020</v>
      </c>
      <c r="I1833" t="s">
        <v>3023</v>
      </c>
      <c r="J1833" t="s">
        <v>3021</v>
      </c>
      <c r="L1833" t="s">
        <v>2986</v>
      </c>
    </row>
    <row r="1834" spans="1:14" x14ac:dyDescent="0.35">
      <c r="A1834">
        <v>1192130</v>
      </c>
      <c r="B1834" t="s">
        <v>2539</v>
      </c>
      <c r="C1834" t="s">
        <v>1125</v>
      </c>
      <c r="D1834" t="s">
        <v>4</v>
      </c>
      <c r="E1834" s="3" t="s">
        <v>127</v>
      </c>
      <c r="F1834" t="s">
        <v>1126</v>
      </c>
      <c r="G1834" s="5" t="str">
        <f t="shared" si="28"/>
        <v>View Response</v>
      </c>
      <c r="H1834" t="s">
        <v>3020</v>
      </c>
      <c r="I1834" t="s">
        <v>3023</v>
      </c>
      <c r="J1834" t="s">
        <v>3021</v>
      </c>
      <c r="L1834" t="s">
        <v>2974</v>
      </c>
    </row>
    <row r="1835" spans="1:14" x14ac:dyDescent="0.35">
      <c r="A1835">
        <v>1192130</v>
      </c>
      <c r="B1835" t="s">
        <v>2539</v>
      </c>
      <c r="C1835" t="s">
        <v>1125</v>
      </c>
      <c r="D1835" t="s">
        <v>4</v>
      </c>
      <c r="E1835" s="3" t="s">
        <v>127</v>
      </c>
      <c r="F1835" t="s">
        <v>1126</v>
      </c>
      <c r="G1835" s="5" t="str">
        <f t="shared" si="28"/>
        <v>View Response</v>
      </c>
      <c r="H1835" t="s">
        <v>3020</v>
      </c>
      <c r="I1835" t="s">
        <v>3023</v>
      </c>
      <c r="J1835" t="s">
        <v>3021</v>
      </c>
      <c r="L1835" t="s">
        <v>2937</v>
      </c>
    </row>
    <row r="1836" spans="1:14" x14ac:dyDescent="0.35">
      <c r="A1836">
        <v>1192133</v>
      </c>
      <c r="B1836" t="s">
        <v>2540</v>
      </c>
      <c r="C1836" t="s">
        <v>4</v>
      </c>
      <c r="D1836" t="s">
        <v>4</v>
      </c>
      <c r="E1836" s="3" t="s">
        <v>4</v>
      </c>
      <c r="F1836" t="s">
        <v>1127</v>
      </c>
      <c r="G1836" s="5" t="str">
        <f t="shared" si="28"/>
        <v>View Response</v>
      </c>
      <c r="H1836" t="s">
        <v>3020</v>
      </c>
      <c r="I1836" t="s">
        <v>3029</v>
      </c>
      <c r="J1836" t="s">
        <v>3029</v>
      </c>
      <c r="N1836" t="s">
        <v>232</v>
      </c>
    </row>
    <row r="1837" spans="1:14" x14ac:dyDescent="0.35">
      <c r="A1837">
        <v>1192133</v>
      </c>
      <c r="B1837" t="s">
        <v>2540</v>
      </c>
      <c r="C1837" t="s">
        <v>4</v>
      </c>
      <c r="D1837" t="s">
        <v>4</v>
      </c>
      <c r="E1837" s="3" t="s">
        <v>4</v>
      </c>
      <c r="F1837" t="s">
        <v>1127</v>
      </c>
      <c r="G1837" s="5" t="str">
        <f t="shared" si="28"/>
        <v>View Response</v>
      </c>
      <c r="H1837" t="s">
        <v>3020</v>
      </c>
      <c r="I1837" t="s">
        <v>3029</v>
      </c>
      <c r="J1837" t="s">
        <v>3029</v>
      </c>
      <c r="M1837" t="s">
        <v>2922</v>
      </c>
    </row>
    <row r="1838" spans="1:14" x14ac:dyDescent="0.35">
      <c r="A1838">
        <v>1192134</v>
      </c>
      <c r="B1838" t="s">
        <v>2541</v>
      </c>
      <c r="C1838" t="s">
        <v>200</v>
      </c>
      <c r="D1838" t="s">
        <v>4</v>
      </c>
      <c r="E1838" s="3" t="s">
        <v>4</v>
      </c>
      <c r="F1838" t="s">
        <v>1128</v>
      </c>
      <c r="G1838" s="5" t="str">
        <f t="shared" si="28"/>
        <v>View Response</v>
      </c>
      <c r="H1838" t="s">
        <v>3020</v>
      </c>
      <c r="I1838" t="s">
        <v>3023</v>
      </c>
      <c r="J1838" t="s">
        <v>3029</v>
      </c>
      <c r="L1838" t="s">
        <v>2937</v>
      </c>
    </row>
    <row r="1839" spans="1:14" x14ac:dyDescent="0.35">
      <c r="A1839">
        <v>1192134</v>
      </c>
      <c r="B1839" t="s">
        <v>2541</v>
      </c>
      <c r="C1839" t="s">
        <v>200</v>
      </c>
      <c r="D1839" t="s">
        <v>4</v>
      </c>
      <c r="E1839" s="3" t="s">
        <v>4</v>
      </c>
      <c r="F1839" t="s">
        <v>1128</v>
      </c>
      <c r="G1839" s="5" t="str">
        <f t="shared" si="28"/>
        <v>View Response</v>
      </c>
      <c r="H1839" t="s">
        <v>3020</v>
      </c>
      <c r="I1839" t="s">
        <v>3023</v>
      </c>
      <c r="J1839" t="s">
        <v>3029</v>
      </c>
      <c r="M1839" t="s">
        <v>2916</v>
      </c>
    </row>
    <row r="1840" spans="1:14" x14ac:dyDescent="0.35">
      <c r="A1840">
        <v>1192145</v>
      </c>
      <c r="B1840" t="s">
        <v>2388</v>
      </c>
      <c r="C1840" t="s">
        <v>825</v>
      </c>
      <c r="D1840" t="s">
        <v>4</v>
      </c>
      <c r="E1840" s="3" t="s">
        <v>127</v>
      </c>
      <c r="F1840" t="s">
        <v>1129</v>
      </c>
      <c r="G1840" s="5" t="str">
        <f t="shared" si="28"/>
        <v>View Response</v>
      </c>
      <c r="H1840" t="s">
        <v>3020</v>
      </c>
      <c r="I1840" t="s">
        <v>3023</v>
      </c>
      <c r="J1840" t="s">
        <v>3021</v>
      </c>
      <c r="L1840" t="s">
        <v>2942</v>
      </c>
    </row>
    <row r="1841" spans="1:13" x14ac:dyDescent="0.35">
      <c r="A1841">
        <v>1192145</v>
      </c>
      <c r="B1841" t="s">
        <v>2388</v>
      </c>
      <c r="C1841" t="s">
        <v>825</v>
      </c>
      <c r="D1841" t="s">
        <v>4</v>
      </c>
      <c r="E1841" s="3" t="s">
        <v>127</v>
      </c>
      <c r="F1841" t="s">
        <v>1129</v>
      </c>
      <c r="G1841" s="5" t="str">
        <f t="shared" si="28"/>
        <v>View Response</v>
      </c>
      <c r="H1841" t="s">
        <v>3020</v>
      </c>
      <c r="I1841" t="s">
        <v>3023</v>
      </c>
      <c r="J1841" t="s">
        <v>3021</v>
      </c>
      <c r="L1841" t="s">
        <v>2968</v>
      </c>
    </row>
    <row r="1842" spans="1:13" x14ac:dyDescent="0.35">
      <c r="A1842">
        <v>1192145</v>
      </c>
      <c r="B1842" t="s">
        <v>2388</v>
      </c>
      <c r="C1842" t="s">
        <v>825</v>
      </c>
      <c r="D1842" t="s">
        <v>4</v>
      </c>
      <c r="E1842" s="3" t="s">
        <v>127</v>
      </c>
      <c r="F1842" t="s">
        <v>1129</v>
      </c>
      <c r="G1842" s="5" t="str">
        <f t="shared" si="28"/>
        <v>View Response</v>
      </c>
      <c r="H1842" t="s">
        <v>3020</v>
      </c>
      <c r="I1842" t="s">
        <v>3023</v>
      </c>
      <c r="J1842" t="s">
        <v>3021</v>
      </c>
      <c r="L1842" t="s">
        <v>2948</v>
      </c>
    </row>
    <row r="1843" spans="1:13" x14ac:dyDescent="0.35">
      <c r="A1843">
        <v>1192145</v>
      </c>
      <c r="B1843" t="s">
        <v>2388</v>
      </c>
      <c r="C1843" t="s">
        <v>825</v>
      </c>
      <c r="D1843" t="s">
        <v>4</v>
      </c>
      <c r="E1843" s="3" t="s">
        <v>127</v>
      </c>
      <c r="F1843" t="s">
        <v>1129</v>
      </c>
      <c r="G1843" s="5" t="str">
        <f t="shared" si="28"/>
        <v>View Response</v>
      </c>
      <c r="H1843" t="s">
        <v>3020</v>
      </c>
      <c r="I1843" t="s">
        <v>3023</v>
      </c>
      <c r="J1843" t="s">
        <v>3021</v>
      </c>
      <c r="L1843" t="s">
        <v>2998</v>
      </c>
    </row>
    <row r="1844" spans="1:13" x14ac:dyDescent="0.35">
      <c r="A1844">
        <v>1192146</v>
      </c>
      <c r="B1844" t="s">
        <v>2542</v>
      </c>
      <c r="C1844" t="s">
        <v>4</v>
      </c>
      <c r="D1844" t="s">
        <v>4</v>
      </c>
      <c r="E1844" s="3" t="s">
        <v>4</v>
      </c>
      <c r="F1844" t="s">
        <v>1130</v>
      </c>
      <c r="G1844" s="5" t="str">
        <f t="shared" si="28"/>
        <v>View Response</v>
      </c>
      <c r="H1844" t="s">
        <v>3020</v>
      </c>
      <c r="I1844" t="s">
        <v>3023</v>
      </c>
      <c r="J1844" t="s">
        <v>3029</v>
      </c>
      <c r="M1844" t="s">
        <v>2923</v>
      </c>
    </row>
    <row r="1845" spans="1:13" x14ac:dyDescent="0.35">
      <c r="A1845">
        <v>1192146</v>
      </c>
      <c r="B1845" t="s">
        <v>2542</v>
      </c>
      <c r="C1845" t="s">
        <v>4</v>
      </c>
      <c r="D1845" t="s">
        <v>4</v>
      </c>
      <c r="E1845" s="3" t="s">
        <v>4</v>
      </c>
      <c r="F1845" t="s">
        <v>1130</v>
      </c>
      <c r="G1845" s="5" t="str">
        <f t="shared" si="28"/>
        <v>View Response</v>
      </c>
      <c r="H1845" t="s">
        <v>3020</v>
      </c>
      <c r="I1845" t="s">
        <v>3023</v>
      </c>
      <c r="J1845" t="s">
        <v>3029</v>
      </c>
      <c r="M1845" t="s">
        <v>2924</v>
      </c>
    </row>
    <row r="1846" spans="1:13" x14ac:dyDescent="0.35">
      <c r="A1846">
        <v>1192147</v>
      </c>
      <c r="B1846" t="s">
        <v>2543</v>
      </c>
      <c r="C1846" t="s">
        <v>4</v>
      </c>
      <c r="D1846" t="s">
        <v>4</v>
      </c>
      <c r="E1846" s="3" t="s">
        <v>4</v>
      </c>
      <c r="F1846" t="s">
        <v>1131</v>
      </c>
      <c r="G1846" s="5" t="str">
        <f t="shared" si="28"/>
        <v>View Response</v>
      </c>
      <c r="H1846" t="s">
        <v>3020</v>
      </c>
      <c r="I1846" t="s">
        <v>3023</v>
      </c>
      <c r="J1846" t="s">
        <v>3029</v>
      </c>
      <c r="M1846" t="s">
        <v>2923</v>
      </c>
    </row>
    <row r="1847" spans="1:13" x14ac:dyDescent="0.35">
      <c r="A1847">
        <v>1192147</v>
      </c>
      <c r="B1847" t="s">
        <v>2543</v>
      </c>
      <c r="C1847" t="s">
        <v>4</v>
      </c>
      <c r="D1847" t="s">
        <v>4</v>
      </c>
      <c r="E1847" s="3" t="s">
        <v>4</v>
      </c>
      <c r="F1847" t="s">
        <v>1131</v>
      </c>
      <c r="G1847" s="5" t="str">
        <f t="shared" si="28"/>
        <v>View Response</v>
      </c>
      <c r="H1847" t="s">
        <v>3020</v>
      </c>
      <c r="I1847" t="s">
        <v>3023</v>
      </c>
      <c r="J1847" t="s">
        <v>3029</v>
      </c>
      <c r="M1847" t="s">
        <v>2924</v>
      </c>
    </row>
    <row r="1848" spans="1:13" x14ac:dyDescent="0.35">
      <c r="A1848">
        <v>1192150</v>
      </c>
      <c r="B1848" t="s">
        <v>2544</v>
      </c>
      <c r="C1848" t="s">
        <v>4</v>
      </c>
      <c r="D1848" t="s">
        <v>4</v>
      </c>
      <c r="E1848" s="3" t="s">
        <v>4</v>
      </c>
      <c r="F1848" t="s">
        <v>1132</v>
      </c>
      <c r="G1848" s="5" t="str">
        <f t="shared" si="28"/>
        <v>View Response</v>
      </c>
      <c r="H1848" t="s">
        <v>3020</v>
      </c>
      <c r="I1848" t="s">
        <v>3023</v>
      </c>
      <c r="J1848" t="s">
        <v>3029</v>
      </c>
      <c r="M1848" t="s">
        <v>2923</v>
      </c>
    </row>
    <row r="1849" spans="1:13" x14ac:dyDescent="0.35">
      <c r="A1849">
        <v>1192150</v>
      </c>
      <c r="B1849" t="s">
        <v>2544</v>
      </c>
      <c r="C1849" t="s">
        <v>4</v>
      </c>
      <c r="D1849" t="s">
        <v>4</v>
      </c>
      <c r="E1849" s="3" t="s">
        <v>4</v>
      </c>
      <c r="F1849" t="s">
        <v>1132</v>
      </c>
      <c r="G1849" s="5" t="str">
        <f t="shared" si="28"/>
        <v>View Response</v>
      </c>
      <c r="H1849" t="s">
        <v>3020</v>
      </c>
      <c r="I1849" t="s">
        <v>3023</v>
      </c>
      <c r="J1849" t="s">
        <v>3029</v>
      </c>
      <c r="M1849" t="s">
        <v>2924</v>
      </c>
    </row>
    <row r="1850" spans="1:13" x14ac:dyDescent="0.35">
      <c r="A1850">
        <v>1192151</v>
      </c>
      <c r="B1850" t="s">
        <v>2545</v>
      </c>
      <c r="C1850" t="s">
        <v>4</v>
      </c>
      <c r="D1850" t="s">
        <v>4</v>
      </c>
      <c r="E1850" s="3" t="s">
        <v>4</v>
      </c>
      <c r="F1850" t="s">
        <v>1133</v>
      </c>
      <c r="G1850" s="5" t="str">
        <f t="shared" si="28"/>
        <v>View Response</v>
      </c>
      <c r="H1850" t="s">
        <v>3020</v>
      </c>
      <c r="I1850" t="s">
        <v>3023</v>
      </c>
      <c r="J1850" t="s">
        <v>3029</v>
      </c>
      <c r="M1850" t="s">
        <v>2923</v>
      </c>
    </row>
    <row r="1851" spans="1:13" x14ac:dyDescent="0.35">
      <c r="A1851">
        <v>1192151</v>
      </c>
      <c r="B1851" t="s">
        <v>2545</v>
      </c>
      <c r="C1851" t="s">
        <v>4</v>
      </c>
      <c r="D1851" t="s">
        <v>4</v>
      </c>
      <c r="E1851" s="3" t="s">
        <v>4</v>
      </c>
      <c r="F1851" t="s">
        <v>1133</v>
      </c>
      <c r="G1851" s="5" t="str">
        <f t="shared" si="28"/>
        <v>View Response</v>
      </c>
      <c r="H1851" t="s">
        <v>3020</v>
      </c>
      <c r="I1851" t="s">
        <v>3023</v>
      </c>
      <c r="J1851" t="s">
        <v>3029</v>
      </c>
      <c r="M1851" t="s">
        <v>2924</v>
      </c>
    </row>
    <row r="1852" spans="1:13" x14ac:dyDescent="0.35">
      <c r="A1852">
        <v>1192153</v>
      </c>
      <c r="B1852" t="s">
        <v>2224</v>
      </c>
      <c r="C1852" t="s">
        <v>545</v>
      </c>
      <c r="D1852" t="s">
        <v>4</v>
      </c>
      <c r="E1852" s="3" t="s">
        <v>127</v>
      </c>
      <c r="F1852" t="s">
        <v>1134</v>
      </c>
      <c r="G1852" s="5" t="str">
        <f t="shared" si="28"/>
        <v>View Response</v>
      </c>
      <c r="H1852" t="s">
        <v>3020</v>
      </c>
      <c r="I1852" t="s">
        <v>3024</v>
      </c>
      <c r="J1852" t="s">
        <v>3022</v>
      </c>
      <c r="L1852" t="s">
        <v>2987</v>
      </c>
    </row>
    <row r="1853" spans="1:13" x14ac:dyDescent="0.35">
      <c r="A1853">
        <v>1192153</v>
      </c>
      <c r="B1853" t="s">
        <v>2224</v>
      </c>
      <c r="C1853" t="s">
        <v>545</v>
      </c>
      <c r="D1853" t="s">
        <v>4</v>
      </c>
      <c r="E1853" s="3" t="s">
        <v>127</v>
      </c>
      <c r="F1853" t="s">
        <v>1134</v>
      </c>
      <c r="G1853" s="5" t="str">
        <f t="shared" si="28"/>
        <v>View Response</v>
      </c>
      <c r="H1853" t="s">
        <v>3020</v>
      </c>
      <c r="I1853" t="s">
        <v>3024</v>
      </c>
      <c r="J1853" t="s">
        <v>3022</v>
      </c>
      <c r="L1853" t="s">
        <v>2925</v>
      </c>
    </row>
    <row r="1854" spans="1:13" x14ac:dyDescent="0.35">
      <c r="A1854">
        <v>1192154</v>
      </c>
      <c r="B1854" t="s">
        <v>2546</v>
      </c>
      <c r="C1854" t="s">
        <v>4</v>
      </c>
      <c r="D1854" t="s">
        <v>4</v>
      </c>
      <c r="E1854" s="3" t="s">
        <v>4</v>
      </c>
      <c r="F1854" t="s">
        <v>1135</v>
      </c>
      <c r="G1854" s="5" t="str">
        <f t="shared" si="28"/>
        <v>View Response</v>
      </c>
      <c r="H1854" t="s">
        <v>3020</v>
      </c>
      <c r="I1854" t="s">
        <v>3023</v>
      </c>
      <c r="J1854" t="s">
        <v>3029</v>
      </c>
      <c r="M1854" t="s">
        <v>2917</v>
      </c>
    </row>
    <row r="1855" spans="1:13" x14ac:dyDescent="0.35">
      <c r="A1855">
        <v>1192156</v>
      </c>
      <c r="B1855" t="s">
        <v>2342</v>
      </c>
      <c r="C1855" t="s">
        <v>4</v>
      </c>
      <c r="D1855" t="s">
        <v>4</v>
      </c>
      <c r="E1855" s="3" t="s">
        <v>4</v>
      </c>
      <c r="F1855" t="s">
        <v>1136</v>
      </c>
      <c r="G1855" s="5" t="str">
        <f t="shared" si="28"/>
        <v>View Response</v>
      </c>
      <c r="H1855" t="s">
        <v>3020</v>
      </c>
      <c r="I1855" t="s">
        <v>3023</v>
      </c>
      <c r="J1855" t="s">
        <v>3029</v>
      </c>
      <c r="L1855" t="s">
        <v>2938</v>
      </c>
    </row>
    <row r="1856" spans="1:13" x14ac:dyDescent="0.35">
      <c r="A1856">
        <v>1192159</v>
      </c>
      <c r="B1856" t="s">
        <v>2547</v>
      </c>
      <c r="C1856" t="s">
        <v>4</v>
      </c>
      <c r="D1856" t="s">
        <v>4</v>
      </c>
      <c r="E1856" s="3" t="s">
        <v>4</v>
      </c>
      <c r="F1856" t="s">
        <v>1137</v>
      </c>
      <c r="G1856" s="5" t="str">
        <f t="shared" si="28"/>
        <v>View Response</v>
      </c>
      <c r="H1856" t="s">
        <v>3020</v>
      </c>
      <c r="I1856" t="s">
        <v>3023</v>
      </c>
      <c r="J1856" t="s">
        <v>3029</v>
      </c>
      <c r="L1856" t="s">
        <v>2938</v>
      </c>
    </row>
    <row r="1857" spans="1:14" x14ac:dyDescent="0.35">
      <c r="A1857">
        <v>1192160</v>
      </c>
      <c r="B1857" t="s">
        <v>2548</v>
      </c>
      <c r="C1857" t="s">
        <v>4</v>
      </c>
      <c r="D1857" t="s">
        <v>4</v>
      </c>
      <c r="E1857" s="3" t="s">
        <v>4</v>
      </c>
      <c r="F1857" t="s">
        <v>1138</v>
      </c>
      <c r="G1857" s="5" t="str">
        <f t="shared" si="28"/>
        <v>View Response</v>
      </c>
      <c r="H1857" t="s">
        <v>3020</v>
      </c>
      <c r="I1857" t="s">
        <v>3023</v>
      </c>
      <c r="J1857" t="s">
        <v>3029</v>
      </c>
      <c r="M1857" t="s">
        <v>2916</v>
      </c>
    </row>
    <row r="1858" spans="1:14" x14ac:dyDescent="0.35">
      <c r="A1858">
        <v>1192161</v>
      </c>
      <c r="B1858" t="s">
        <v>2549</v>
      </c>
      <c r="C1858" t="s">
        <v>4</v>
      </c>
      <c r="D1858" t="s">
        <v>1139</v>
      </c>
      <c r="E1858" s="3" t="s">
        <v>127</v>
      </c>
      <c r="F1858" t="s">
        <v>1140</v>
      </c>
      <c r="G1858" s="5" t="str">
        <f t="shared" si="28"/>
        <v>View Response</v>
      </c>
      <c r="H1858" t="s">
        <v>3020</v>
      </c>
      <c r="I1858" t="s">
        <v>3029</v>
      </c>
      <c r="J1858" t="s">
        <v>3021</v>
      </c>
      <c r="N1858" t="s">
        <v>338</v>
      </c>
    </row>
    <row r="1859" spans="1:14" x14ac:dyDescent="0.35">
      <c r="A1859">
        <v>1192161</v>
      </c>
      <c r="B1859" t="s">
        <v>2549</v>
      </c>
      <c r="C1859" t="s">
        <v>4</v>
      </c>
      <c r="D1859" t="s">
        <v>1139</v>
      </c>
      <c r="E1859" s="3" t="s">
        <v>127</v>
      </c>
      <c r="F1859" t="s">
        <v>1140</v>
      </c>
      <c r="G1859" s="5" t="str">
        <f t="shared" ref="G1859:G1922" si="29">HYPERLINK(F1859,"View Response")</f>
        <v>View Response</v>
      </c>
      <c r="H1859" t="s">
        <v>3020</v>
      </c>
      <c r="I1859" t="s">
        <v>3029</v>
      </c>
      <c r="J1859" t="s">
        <v>3021</v>
      </c>
      <c r="L1859" t="s">
        <v>2925</v>
      </c>
    </row>
    <row r="1860" spans="1:14" x14ac:dyDescent="0.35">
      <c r="A1860">
        <v>1192163</v>
      </c>
      <c r="B1860" t="s">
        <v>2550</v>
      </c>
      <c r="C1860" t="s">
        <v>4</v>
      </c>
      <c r="D1860" t="s">
        <v>4</v>
      </c>
      <c r="E1860" s="3" t="s">
        <v>4</v>
      </c>
      <c r="F1860" t="s">
        <v>1141</v>
      </c>
      <c r="G1860" s="5" t="str">
        <f t="shared" si="29"/>
        <v>View Response</v>
      </c>
      <c r="H1860" t="s">
        <v>3020</v>
      </c>
      <c r="I1860" t="s">
        <v>3023</v>
      </c>
      <c r="J1860" t="s">
        <v>3029</v>
      </c>
      <c r="M1860" t="s">
        <v>2923</v>
      </c>
    </row>
    <row r="1861" spans="1:14" x14ac:dyDescent="0.35">
      <c r="A1861">
        <v>1192163</v>
      </c>
      <c r="B1861" t="s">
        <v>2550</v>
      </c>
      <c r="C1861" t="s">
        <v>4</v>
      </c>
      <c r="D1861" t="s">
        <v>4</v>
      </c>
      <c r="E1861" s="3" t="s">
        <v>4</v>
      </c>
      <c r="F1861" t="s">
        <v>1141</v>
      </c>
      <c r="G1861" s="5" t="str">
        <f t="shared" si="29"/>
        <v>View Response</v>
      </c>
      <c r="H1861" t="s">
        <v>3020</v>
      </c>
      <c r="I1861" t="s">
        <v>3023</v>
      </c>
      <c r="J1861" t="s">
        <v>3029</v>
      </c>
      <c r="M1861" t="s">
        <v>2924</v>
      </c>
    </row>
    <row r="1862" spans="1:14" x14ac:dyDescent="0.35">
      <c r="A1862">
        <v>1192164</v>
      </c>
      <c r="B1862" t="s">
        <v>2551</v>
      </c>
      <c r="C1862" t="s">
        <v>4</v>
      </c>
      <c r="D1862" t="s">
        <v>4</v>
      </c>
      <c r="E1862" s="3" t="s">
        <v>127</v>
      </c>
      <c r="F1862" t="s">
        <v>1142</v>
      </c>
      <c r="G1862" s="5" t="str">
        <f t="shared" si="29"/>
        <v>View Response</v>
      </c>
      <c r="H1862" t="s">
        <v>3020</v>
      </c>
      <c r="I1862" t="s">
        <v>3029</v>
      </c>
      <c r="J1862" t="s">
        <v>3029</v>
      </c>
      <c r="L1862" t="s">
        <v>2942</v>
      </c>
    </row>
    <row r="1863" spans="1:14" x14ac:dyDescent="0.35">
      <c r="A1863">
        <v>1192165</v>
      </c>
      <c r="B1863" t="s">
        <v>2549</v>
      </c>
      <c r="C1863" t="s">
        <v>4</v>
      </c>
      <c r="D1863" t="s">
        <v>1139</v>
      </c>
      <c r="E1863" s="3" t="s">
        <v>127</v>
      </c>
      <c r="F1863" t="s">
        <v>1143</v>
      </c>
      <c r="G1863" s="5" t="str">
        <f t="shared" si="29"/>
        <v>View Response</v>
      </c>
      <c r="H1863" t="s">
        <v>3020</v>
      </c>
      <c r="I1863" t="s">
        <v>3029</v>
      </c>
      <c r="J1863" t="s">
        <v>3021</v>
      </c>
      <c r="L1863" t="s">
        <v>2990</v>
      </c>
    </row>
    <row r="1864" spans="1:14" x14ac:dyDescent="0.35">
      <c r="A1864">
        <v>1192165</v>
      </c>
      <c r="B1864" t="s">
        <v>2549</v>
      </c>
      <c r="C1864" t="s">
        <v>4</v>
      </c>
      <c r="D1864" t="s">
        <v>1139</v>
      </c>
      <c r="E1864" s="3" t="s">
        <v>127</v>
      </c>
      <c r="F1864" t="s">
        <v>1143</v>
      </c>
      <c r="G1864" s="5" t="str">
        <f t="shared" si="29"/>
        <v>View Response</v>
      </c>
      <c r="H1864" t="s">
        <v>3020</v>
      </c>
      <c r="I1864" t="s">
        <v>3029</v>
      </c>
      <c r="J1864" t="s">
        <v>3021</v>
      </c>
      <c r="L1864" t="s">
        <v>2943</v>
      </c>
    </row>
    <row r="1865" spans="1:14" x14ac:dyDescent="0.35">
      <c r="A1865">
        <v>1192167</v>
      </c>
      <c r="B1865" t="s">
        <v>2552</v>
      </c>
      <c r="C1865" t="s">
        <v>4</v>
      </c>
      <c r="D1865" t="s">
        <v>4</v>
      </c>
      <c r="E1865" s="3" t="s">
        <v>4</v>
      </c>
      <c r="F1865" t="s">
        <v>1144</v>
      </c>
      <c r="G1865" s="5" t="str">
        <f t="shared" si="29"/>
        <v>View Response</v>
      </c>
      <c r="H1865" t="s">
        <v>3020</v>
      </c>
      <c r="I1865" t="s">
        <v>3023</v>
      </c>
      <c r="J1865" t="s">
        <v>3029</v>
      </c>
      <c r="M1865" t="s">
        <v>2931</v>
      </c>
    </row>
    <row r="1866" spans="1:14" x14ac:dyDescent="0.35">
      <c r="A1866">
        <v>1192167</v>
      </c>
      <c r="B1866" t="s">
        <v>2552</v>
      </c>
      <c r="C1866" t="s">
        <v>4</v>
      </c>
      <c r="D1866" t="s">
        <v>4</v>
      </c>
      <c r="E1866" s="3" t="s">
        <v>4</v>
      </c>
      <c r="F1866" t="s">
        <v>1144</v>
      </c>
      <c r="G1866" s="5" t="str">
        <f t="shared" si="29"/>
        <v>View Response</v>
      </c>
      <c r="H1866" t="s">
        <v>3020</v>
      </c>
      <c r="I1866" t="s">
        <v>3023</v>
      </c>
      <c r="J1866" t="s">
        <v>3029</v>
      </c>
      <c r="M1866" t="s">
        <v>2932</v>
      </c>
    </row>
    <row r="1867" spans="1:14" x14ac:dyDescent="0.35">
      <c r="A1867">
        <v>1192168</v>
      </c>
      <c r="B1867" t="s">
        <v>2549</v>
      </c>
      <c r="C1867" t="s">
        <v>4</v>
      </c>
      <c r="D1867" t="s">
        <v>1139</v>
      </c>
      <c r="E1867" s="3" t="s">
        <v>127</v>
      </c>
      <c r="F1867" t="s">
        <v>1145</v>
      </c>
      <c r="G1867" s="5" t="str">
        <f t="shared" si="29"/>
        <v>View Response</v>
      </c>
      <c r="H1867" t="s">
        <v>3020</v>
      </c>
      <c r="I1867" t="s">
        <v>3029</v>
      </c>
      <c r="J1867" t="s">
        <v>3029</v>
      </c>
      <c r="L1867" t="s">
        <v>2973</v>
      </c>
    </row>
    <row r="1868" spans="1:14" x14ac:dyDescent="0.35">
      <c r="A1868">
        <v>1192168</v>
      </c>
      <c r="B1868" t="s">
        <v>2549</v>
      </c>
      <c r="C1868" t="s">
        <v>4</v>
      </c>
      <c r="D1868" t="s">
        <v>1139</v>
      </c>
      <c r="E1868" s="3" t="s">
        <v>127</v>
      </c>
      <c r="F1868" t="s">
        <v>1145</v>
      </c>
      <c r="G1868" s="5" t="str">
        <f t="shared" si="29"/>
        <v>View Response</v>
      </c>
      <c r="H1868" t="s">
        <v>3020</v>
      </c>
      <c r="I1868" t="s">
        <v>3029</v>
      </c>
      <c r="J1868" t="s">
        <v>3029</v>
      </c>
      <c r="L1868" t="s">
        <v>2986</v>
      </c>
    </row>
    <row r="1869" spans="1:14" x14ac:dyDescent="0.35">
      <c r="A1869">
        <v>1192169</v>
      </c>
      <c r="B1869" t="s">
        <v>2551</v>
      </c>
      <c r="C1869" t="s">
        <v>4</v>
      </c>
      <c r="D1869" t="s">
        <v>4</v>
      </c>
      <c r="E1869" s="3" t="s">
        <v>127</v>
      </c>
      <c r="F1869" t="s">
        <v>1146</v>
      </c>
      <c r="G1869" s="5" t="str">
        <f t="shared" si="29"/>
        <v>View Response</v>
      </c>
      <c r="H1869" t="s">
        <v>3020</v>
      </c>
      <c r="I1869" t="s">
        <v>3023</v>
      </c>
      <c r="J1869" t="s">
        <v>3029</v>
      </c>
      <c r="L1869" t="s">
        <v>2937</v>
      </c>
    </row>
    <row r="1870" spans="1:14" x14ac:dyDescent="0.35">
      <c r="A1870">
        <v>1192170</v>
      </c>
      <c r="B1870" t="s">
        <v>2553</v>
      </c>
      <c r="C1870" t="s">
        <v>4</v>
      </c>
      <c r="D1870" t="s">
        <v>4</v>
      </c>
      <c r="E1870" s="3" t="s">
        <v>4</v>
      </c>
      <c r="F1870" t="s">
        <v>1147</v>
      </c>
      <c r="G1870" s="5" t="str">
        <f t="shared" si="29"/>
        <v>View Response</v>
      </c>
      <c r="H1870" t="s">
        <v>3020</v>
      </c>
      <c r="I1870" t="s">
        <v>3023</v>
      </c>
      <c r="J1870" t="s">
        <v>3029</v>
      </c>
      <c r="M1870" t="s">
        <v>2923</v>
      </c>
    </row>
    <row r="1871" spans="1:14" x14ac:dyDescent="0.35">
      <c r="A1871">
        <v>1192170</v>
      </c>
      <c r="B1871" t="s">
        <v>2553</v>
      </c>
      <c r="C1871" t="s">
        <v>4</v>
      </c>
      <c r="D1871" t="s">
        <v>4</v>
      </c>
      <c r="E1871" s="3" t="s">
        <v>4</v>
      </c>
      <c r="F1871" t="s">
        <v>1147</v>
      </c>
      <c r="G1871" s="5" t="str">
        <f t="shared" si="29"/>
        <v>View Response</v>
      </c>
      <c r="H1871" t="s">
        <v>3020</v>
      </c>
      <c r="I1871" t="s">
        <v>3023</v>
      </c>
      <c r="J1871" t="s">
        <v>3029</v>
      </c>
      <c r="M1871" t="s">
        <v>2924</v>
      </c>
    </row>
    <row r="1872" spans="1:14" x14ac:dyDescent="0.35">
      <c r="A1872">
        <v>1192171</v>
      </c>
      <c r="B1872" t="s">
        <v>2554</v>
      </c>
      <c r="C1872" t="s">
        <v>4</v>
      </c>
      <c r="D1872" t="s">
        <v>4</v>
      </c>
      <c r="E1872" s="3" t="s">
        <v>4</v>
      </c>
      <c r="F1872" t="s">
        <v>1148</v>
      </c>
      <c r="G1872" s="5" t="str">
        <f t="shared" si="29"/>
        <v>View Response</v>
      </c>
      <c r="H1872" t="s">
        <v>3020</v>
      </c>
      <c r="I1872" t="s">
        <v>3023</v>
      </c>
      <c r="J1872" t="s">
        <v>3029</v>
      </c>
      <c r="M1872" t="s">
        <v>2931</v>
      </c>
    </row>
    <row r="1873" spans="1:14" x14ac:dyDescent="0.35">
      <c r="A1873">
        <v>1192171</v>
      </c>
      <c r="B1873" t="s">
        <v>2554</v>
      </c>
      <c r="C1873" t="s">
        <v>4</v>
      </c>
      <c r="D1873" t="s">
        <v>4</v>
      </c>
      <c r="E1873" s="3" t="s">
        <v>4</v>
      </c>
      <c r="F1873" t="s">
        <v>1148</v>
      </c>
      <c r="G1873" s="5" t="str">
        <f t="shared" si="29"/>
        <v>View Response</v>
      </c>
      <c r="H1873" t="s">
        <v>3020</v>
      </c>
      <c r="I1873" t="s">
        <v>3023</v>
      </c>
      <c r="J1873" t="s">
        <v>3029</v>
      </c>
      <c r="M1873" t="s">
        <v>2932</v>
      </c>
    </row>
    <row r="1874" spans="1:14" x14ac:dyDescent="0.35">
      <c r="A1874">
        <v>1192172</v>
      </c>
      <c r="B1874" t="s">
        <v>2549</v>
      </c>
      <c r="C1874" t="s">
        <v>4</v>
      </c>
      <c r="D1874" t="s">
        <v>1139</v>
      </c>
      <c r="E1874" s="3" t="s">
        <v>127</v>
      </c>
      <c r="F1874" t="s">
        <v>1149</v>
      </c>
      <c r="G1874" s="5" t="str">
        <f t="shared" si="29"/>
        <v>View Response</v>
      </c>
      <c r="H1874" t="s">
        <v>3020</v>
      </c>
      <c r="I1874" t="s">
        <v>3029</v>
      </c>
      <c r="J1874" t="s">
        <v>3029</v>
      </c>
      <c r="L1874" t="s">
        <v>2937</v>
      </c>
    </row>
    <row r="1875" spans="1:14" x14ac:dyDescent="0.35">
      <c r="A1875">
        <v>1192173</v>
      </c>
      <c r="B1875" t="s">
        <v>2549</v>
      </c>
      <c r="C1875" t="s">
        <v>4</v>
      </c>
      <c r="D1875" t="s">
        <v>1139</v>
      </c>
      <c r="E1875" s="3" t="s">
        <v>127</v>
      </c>
      <c r="F1875" t="s">
        <v>1150</v>
      </c>
      <c r="G1875" s="5" t="str">
        <f t="shared" si="29"/>
        <v>View Response</v>
      </c>
      <c r="H1875" t="s">
        <v>3020</v>
      </c>
      <c r="I1875" t="s">
        <v>3029</v>
      </c>
      <c r="J1875" t="s">
        <v>3029</v>
      </c>
      <c r="L1875" t="s">
        <v>2954</v>
      </c>
    </row>
    <row r="1876" spans="1:14" x14ac:dyDescent="0.35">
      <c r="A1876">
        <v>1192174</v>
      </c>
      <c r="B1876" t="s">
        <v>2549</v>
      </c>
      <c r="C1876" t="s">
        <v>4</v>
      </c>
      <c r="D1876" t="s">
        <v>1139</v>
      </c>
      <c r="E1876" s="3" t="s">
        <v>127</v>
      </c>
      <c r="F1876" t="s">
        <v>1151</v>
      </c>
      <c r="G1876" s="5" t="str">
        <f t="shared" si="29"/>
        <v>View Response</v>
      </c>
      <c r="H1876" t="s">
        <v>3020</v>
      </c>
      <c r="I1876" t="s">
        <v>3029</v>
      </c>
      <c r="J1876" t="s">
        <v>3029</v>
      </c>
      <c r="L1876" t="s">
        <v>2958</v>
      </c>
    </row>
    <row r="1877" spans="1:14" x14ac:dyDescent="0.35">
      <c r="A1877">
        <v>1192175</v>
      </c>
      <c r="B1877" t="s">
        <v>2551</v>
      </c>
      <c r="C1877" t="s">
        <v>4</v>
      </c>
      <c r="D1877" t="s">
        <v>4</v>
      </c>
      <c r="E1877" s="3" t="s">
        <v>127</v>
      </c>
      <c r="F1877" t="s">
        <v>1152</v>
      </c>
      <c r="G1877" s="5" t="str">
        <f t="shared" si="29"/>
        <v>View Response</v>
      </c>
      <c r="H1877" t="s">
        <v>3020</v>
      </c>
      <c r="I1877" t="s">
        <v>3029</v>
      </c>
      <c r="J1877" t="s">
        <v>3029</v>
      </c>
      <c r="N1877" t="s">
        <v>232</v>
      </c>
    </row>
    <row r="1878" spans="1:14" x14ac:dyDescent="0.35">
      <c r="A1878">
        <v>1192175</v>
      </c>
      <c r="B1878" t="s">
        <v>2551</v>
      </c>
      <c r="C1878" t="s">
        <v>4</v>
      </c>
      <c r="D1878" t="s">
        <v>4</v>
      </c>
      <c r="E1878" s="3" t="s">
        <v>127</v>
      </c>
      <c r="F1878" t="s">
        <v>1152</v>
      </c>
      <c r="G1878" s="5" t="str">
        <f t="shared" si="29"/>
        <v>View Response</v>
      </c>
      <c r="H1878" t="s">
        <v>3020</v>
      </c>
      <c r="I1878" t="s">
        <v>3029</v>
      </c>
      <c r="J1878" t="s">
        <v>3029</v>
      </c>
      <c r="M1878" t="s">
        <v>2916</v>
      </c>
    </row>
    <row r="1879" spans="1:14" x14ac:dyDescent="0.35">
      <c r="A1879">
        <v>1192176</v>
      </c>
      <c r="B1879" t="s">
        <v>2555</v>
      </c>
      <c r="C1879" t="s">
        <v>4</v>
      </c>
      <c r="D1879" t="s">
        <v>4</v>
      </c>
      <c r="E1879" s="3" t="s">
        <v>4</v>
      </c>
      <c r="F1879" t="s">
        <v>1153</v>
      </c>
      <c r="G1879" s="5" t="str">
        <f t="shared" si="29"/>
        <v>View Response</v>
      </c>
      <c r="H1879" t="s">
        <v>3020</v>
      </c>
      <c r="I1879" t="s">
        <v>3023</v>
      </c>
      <c r="J1879" t="s">
        <v>3029</v>
      </c>
      <c r="M1879" t="s">
        <v>2923</v>
      </c>
    </row>
    <row r="1880" spans="1:14" x14ac:dyDescent="0.35">
      <c r="A1880">
        <v>1192176</v>
      </c>
      <c r="B1880" t="s">
        <v>2555</v>
      </c>
      <c r="C1880" t="s">
        <v>4</v>
      </c>
      <c r="D1880" t="s">
        <v>4</v>
      </c>
      <c r="E1880" s="3" t="s">
        <v>4</v>
      </c>
      <c r="F1880" t="s">
        <v>1153</v>
      </c>
      <c r="G1880" s="5" t="str">
        <f t="shared" si="29"/>
        <v>View Response</v>
      </c>
      <c r="H1880" t="s">
        <v>3020</v>
      </c>
      <c r="I1880" t="s">
        <v>3023</v>
      </c>
      <c r="J1880" t="s">
        <v>3029</v>
      </c>
      <c r="M1880" t="s">
        <v>2924</v>
      </c>
    </row>
    <row r="1881" spans="1:14" x14ac:dyDescent="0.35">
      <c r="A1881">
        <v>1192177</v>
      </c>
      <c r="B1881" t="s">
        <v>2549</v>
      </c>
      <c r="C1881" t="s">
        <v>4</v>
      </c>
      <c r="D1881" t="s">
        <v>1139</v>
      </c>
      <c r="E1881" s="3" t="s">
        <v>127</v>
      </c>
      <c r="F1881" t="s">
        <v>1154</v>
      </c>
      <c r="G1881" s="5" t="str">
        <f t="shared" si="29"/>
        <v>View Response</v>
      </c>
      <c r="H1881" t="s">
        <v>3020</v>
      </c>
      <c r="I1881" t="s">
        <v>3029</v>
      </c>
      <c r="J1881" t="s">
        <v>3029</v>
      </c>
      <c r="L1881" t="s">
        <v>3002</v>
      </c>
    </row>
    <row r="1882" spans="1:14" x14ac:dyDescent="0.35">
      <c r="A1882">
        <v>1192178</v>
      </c>
      <c r="B1882" t="s">
        <v>2556</v>
      </c>
      <c r="C1882" t="s">
        <v>4</v>
      </c>
      <c r="D1882" t="s">
        <v>4</v>
      </c>
      <c r="E1882" s="3" t="s">
        <v>4</v>
      </c>
      <c r="F1882" t="s">
        <v>1155</v>
      </c>
      <c r="G1882" s="5" t="str">
        <f t="shared" si="29"/>
        <v>View Response</v>
      </c>
      <c r="H1882" t="s">
        <v>3020</v>
      </c>
      <c r="I1882" t="s">
        <v>3029</v>
      </c>
      <c r="J1882" t="s">
        <v>3029</v>
      </c>
      <c r="M1882" t="s">
        <v>2916</v>
      </c>
    </row>
    <row r="1883" spans="1:14" x14ac:dyDescent="0.35">
      <c r="A1883">
        <v>1192180</v>
      </c>
      <c r="B1883" t="s">
        <v>2557</v>
      </c>
      <c r="C1883" t="s">
        <v>4</v>
      </c>
      <c r="D1883" t="s">
        <v>4</v>
      </c>
      <c r="E1883" s="3" t="s">
        <v>127</v>
      </c>
      <c r="F1883" t="s">
        <v>1156</v>
      </c>
      <c r="G1883" s="5" t="str">
        <f t="shared" si="29"/>
        <v>View Response</v>
      </c>
      <c r="H1883" t="s">
        <v>3020</v>
      </c>
      <c r="I1883" t="s">
        <v>3023</v>
      </c>
      <c r="J1883" t="s">
        <v>3021</v>
      </c>
      <c r="N1883" t="s">
        <v>232</v>
      </c>
    </row>
    <row r="1884" spans="1:14" x14ac:dyDescent="0.35">
      <c r="A1884">
        <v>1192180</v>
      </c>
      <c r="B1884" t="s">
        <v>2557</v>
      </c>
      <c r="C1884" t="s">
        <v>4</v>
      </c>
      <c r="D1884" t="s">
        <v>4</v>
      </c>
      <c r="E1884" s="3" t="s">
        <v>127</v>
      </c>
      <c r="F1884" t="s">
        <v>1156</v>
      </c>
      <c r="G1884" s="5" t="str">
        <f t="shared" si="29"/>
        <v>View Response</v>
      </c>
      <c r="H1884" t="s">
        <v>3020</v>
      </c>
      <c r="I1884" t="s">
        <v>3023</v>
      </c>
      <c r="J1884" t="s">
        <v>3021</v>
      </c>
      <c r="M1884" t="s">
        <v>2931</v>
      </c>
    </row>
    <row r="1885" spans="1:14" x14ac:dyDescent="0.35">
      <c r="A1885">
        <v>1192180</v>
      </c>
      <c r="B1885" t="s">
        <v>2557</v>
      </c>
      <c r="C1885" t="s">
        <v>4</v>
      </c>
      <c r="D1885" t="s">
        <v>4</v>
      </c>
      <c r="E1885" s="3" t="s">
        <v>127</v>
      </c>
      <c r="F1885" t="s">
        <v>1156</v>
      </c>
      <c r="G1885" s="5" t="str">
        <f t="shared" si="29"/>
        <v>View Response</v>
      </c>
      <c r="H1885" t="s">
        <v>3020</v>
      </c>
      <c r="I1885" t="s">
        <v>3023</v>
      </c>
      <c r="J1885" t="s">
        <v>3021</v>
      </c>
      <c r="M1885" t="s">
        <v>2932</v>
      </c>
    </row>
    <row r="1886" spans="1:14" x14ac:dyDescent="0.35">
      <c r="A1886">
        <v>1192181</v>
      </c>
      <c r="B1886" t="s">
        <v>2558</v>
      </c>
      <c r="C1886" t="s">
        <v>4</v>
      </c>
      <c r="D1886" t="s">
        <v>4</v>
      </c>
      <c r="E1886" s="3" t="s">
        <v>127</v>
      </c>
      <c r="F1886" t="s">
        <v>1157</v>
      </c>
      <c r="G1886" s="5" t="str">
        <f t="shared" si="29"/>
        <v>View Response</v>
      </c>
      <c r="H1886" t="s">
        <v>3020</v>
      </c>
      <c r="I1886" t="s">
        <v>3029</v>
      </c>
      <c r="J1886" t="s">
        <v>3029</v>
      </c>
      <c r="L1886" t="s">
        <v>2925</v>
      </c>
    </row>
    <row r="1887" spans="1:14" x14ac:dyDescent="0.35">
      <c r="A1887">
        <v>1192182</v>
      </c>
      <c r="B1887" t="s">
        <v>2551</v>
      </c>
      <c r="C1887" t="s">
        <v>4</v>
      </c>
      <c r="D1887" t="s">
        <v>4</v>
      </c>
      <c r="E1887" s="3" t="s">
        <v>127</v>
      </c>
      <c r="F1887" t="s">
        <v>1158</v>
      </c>
      <c r="G1887" s="5" t="str">
        <f t="shared" si="29"/>
        <v>View Response</v>
      </c>
      <c r="H1887" t="s">
        <v>3020</v>
      </c>
      <c r="I1887" t="s">
        <v>3029</v>
      </c>
      <c r="J1887" t="s">
        <v>3029</v>
      </c>
      <c r="L1887" t="s">
        <v>2943</v>
      </c>
    </row>
    <row r="1888" spans="1:14" x14ac:dyDescent="0.35">
      <c r="A1888">
        <v>1192182</v>
      </c>
      <c r="B1888" t="s">
        <v>2551</v>
      </c>
      <c r="C1888" t="s">
        <v>4</v>
      </c>
      <c r="D1888" t="s">
        <v>4</v>
      </c>
      <c r="E1888" s="3" t="s">
        <v>127</v>
      </c>
      <c r="F1888" t="s">
        <v>1158</v>
      </c>
      <c r="G1888" s="5" t="str">
        <f t="shared" si="29"/>
        <v>View Response</v>
      </c>
      <c r="H1888" t="s">
        <v>3020</v>
      </c>
      <c r="I1888" t="s">
        <v>3029</v>
      </c>
      <c r="J1888" t="s">
        <v>3029</v>
      </c>
      <c r="M1888" t="s">
        <v>2916</v>
      </c>
    </row>
    <row r="1889" spans="1:13" x14ac:dyDescent="0.35">
      <c r="A1889">
        <v>1192183</v>
      </c>
      <c r="B1889" t="s">
        <v>2559</v>
      </c>
      <c r="C1889" t="s">
        <v>4</v>
      </c>
      <c r="D1889" t="s">
        <v>4</v>
      </c>
      <c r="E1889" s="3" t="s">
        <v>4</v>
      </c>
      <c r="F1889" t="s">
        <v>1159</v>
      </c>
      <c r="G1889" s="5" t="str">
        <f t="shared" si="29"/>
        <v>View Response</v>
      </c>
      <c r="H1889" t="s">
        <v>3019</v>
      </c>
      <c r="I1889" t="s">
        <v>3024</v>
      </c>
      <c r="J1889" t="s">
        <v>3029</v>
      </c>
      <c r="L1889" t="s">
        <v>2943</v>
      </c>
    </row>
    <row r="1890" spans="1:13" x14ac:dyDescent="0.35">
      <c r="A1890">
        <v>1192184</v>
      </c>
      <c r="B1890" t="s">
        <v>2560</v>
      </c>
      <c r="C1890" t="s">
        <v>4</v>
      </c>
      <c r="D1890" t="s">
        <v>4</v>
      </c>
      <c r="E1890" s="3" t="s">
        <v>127</v>
      </c>
      <c r="F1890" t="s">
        <v>1160</v>
      </c>
      <c r="G1890" s="5" t="str">
        <f t="shared" si="29"/>
        <v>View Response</v>
      </c>
      <c r="H1890" t="s">
        <v>3029</v>
      </c>
      <c r="I1890" t="s">
        <v>3023</v>
      </c>
      <c r="J1890" t="s">
        <v>3029</v>
      </c>
      <c r="M1890" t="s">
        <v>2917</v>
      </c>
    </row>
    <row r="1891" spans="1:13" x14ac:dyDescent="0.35">
      <c r="A1891">
        <v>1192185</v>
      </c>
      <c r="B1891" t="s">
        <v>2561</v>
      </c>
      <c r="C1891" t="s">
        <v>4</v>
      </c>
      <c r="D1891" t="s">
        <v>4</v>
      </c>
      <c r="E1891" s="3" t="s">
        <v>127</v>
      </c>
      <c r="F1891" t="s">
        <v>1161</v>
      </c>
      <c r="G1891" s="5" t="str">
        <f t="shared" si="29"/>
        <v>View Response</v>
      </c>
      <c r="H1891" t="s">
        <v>3020</v>
      </c>
      <c r="I1891" t="s">
        <v>3023</v>
      </c>
      <c r="J1891" t="s">
        <v>3021</v>
      </c>
      <c r="M1891" t="s">
        <v>2931</v>
      </c>
    </row>
    <row r="1892" spans="1:13" x14ac:dyDescent="0.35">
      <c r="A1892">
        <v>1192185</v>
      </c>
      <c r="B1892" t="s">
        <v>2561</v>
      </c>
      <c r="C1892" t="s">
        <v>4</v>
      </c>
      <c r="D1892" t="s">
        <v>4</v>
      </c>
      <c r="E1892" s="3" t="s">
        <v>127</v>
      </c>
      <c r="F1892" t="s">
        <v>1161</v>
      </c>
      <c r="G1892" s="5" t="str">
        <f t="shared" si="29"/>
        <v>View Response</v>
      </c>
      <c r="H1892" t="s">
        <v>3020</v>
      </c>
      <c r="I1892" t="s">
        <v>3023</v>
      </c>
      <c r="J1892" t="s">
        <v>3021</v>
      </c>
      <c r="M1892" t="s">
        <v>2932</v>
      </c>
    </row>
    <row r="1893" spans="1:13" x14ac:dyDescent="0.35">
      <c r="A1893">
        <v>1192186</v>
      </c>
      <c r="B1893" t="s">
        <v>2551</v>
      </c>
      <c r="C1893" t="s">
        <v>4</v>
      </c>
      <c r="D1893" t="s">
        <v>4</v>
      </c>
      <c r="E1893" s="3" t="s">
        <v>127</v>
      </c>
      <c r="F1893" t="s">
        <v>1162</v>
      </c>
      <c r="G1893" s="5" t="str">
        <f t="shared" si="29"/>
        <v>View Response</v>
      </c>
      <c r="H1893" t="s">
        <v>3020</v>
      </c>
      <c r="I1893" t="s">
        <v>3029</v>
      </c>
      <c r="J1893" t="s">
        <v>3029</v>
      </c>
      <c r="L1893" t="s">
        <v>2930</v>
      </c>
    </row>
    <row r="1894" spans="1:13" x14ac:dyDescent="0.35">
      <c r="A1894">
        <v>1192186</v>
      </c>
      <c r="B1894" t="s">
        <v>2551</v>
      </c>
      <c r="C1894" t="s">
        <v>4</v>
      </c>
      <c r="D1894" t="s">
        <v>4</v>
      </c>
      <c r="E1894" s="3" t="s">
        <v>127</v>
      </c>
      <c r="F1894" t="s">
        <v>1162</v>
      </c>
      <c r="G1894" s="5" t="str">
        <f t="shared" si="29"/>
        <v>View Response</v>
      </c>
      <c r="H1894" t="s">
        <v>3020</v>
      </c>
      <c r="I1894" t="s">
        <v>3029</v>
      </c>
      <c r="J1894" t="s">
        <v>3029</v>
      </c>
      <c r="M1894" t="s">
        <v>2916</v>
      </c>
    </row>
    <row r="1895" spans="1:13" x14ac:dyDescent="0.35">
      <c r="A1895">
        <v>1192187</v>
      </c>
      <c r="B1895" t="s">
        <v>2562</v>
      </c>
      <c r="C1895" t="s">
        <v>4</v>
      </c>
      <c r="D1895" t="s">
        <v>4</v>
      </c>
      <c r="E1895" s="3" t="s">
        <v>127</v>
      </c>
      <c r="F1895" t="s">
        <v>1163</v>
      </c>
      <c r="G1895" s="5" t="str">
        <f t="shared" si="29"/>
        <v>View Response</v>
      </c>
      <c r="H1895" t="s">
        <v>3020</v>
      </c>
      <c r="I1895" t="s">
        <v>3024</v>
      </c>
      <c r="J1895" t="s">
        <v>3022</v>
      </c>
      <c r="L1895" t="s">
        <v>2937</v>
      </c>
    </row>
    <row r="1896" spans="1:13" x14ac:dyDescent="0.35">
      <c r="A1896">
        <v>1192188</v>
      </c>
      <c r="B1896" t="s">
        <v>2563</v>
      </c>
      <c r="D1896" t="s">
        <v>4</v>
      </c>
      <c r="E1896" s="3" t="s">
        <v>4</v>
      </c>
      <c r="F1896" t="s">
        <v>1164</v>
      </c>
      <c r="G1896" s="5" t="str">
        <f t="shared" si="29"/>
        <v>View Response</v>
      </c>
      <c r="H1896" t="s">
        <v>3020</v>
      </c>
      <c r="I1896" t="s">
        <v>3029</v>
      </c>
      <c r="J1896" t="s">
        <v>3029</v>
      </c>
      <c r="M1896" t="s">
        <v>2923</v>
      </c>
    </row>
    <row r="1897" spans="1:13" x14ac:dyDescent="0.35">
      <c r="A1897">
        <v>1192188</v>
      </c>
      <c r="B1897" t="s">
        <v>2563</v>
      </c>
      <c r="D1897" t="s">
        <v>4</v>
      </c>
      <c r="E1897" s="3" t="s">
        <v>4</v>
      </c>
      <c r="F1897" t="s">
        <v>1164</v>
      </c>
      <c r="G1897" s="5" t="str">
        <f t="shared" si="29"/>
        <v>View Response</v>
      </c>
      <c r="H1897" t="s">
        <v>3020</v>
      </c>
      <c r="I1897" t="s">
        <v>3029</v>
      </c>
      <c r="J1897" t="s">
        <v>3029</v>
      </c>
      <c r="M1897" t="s">
        <v>2924</v>
      </c>
    </row>
    <row r="1898" spans="1:13" x14ac:dyDescent="0.35">
      <c r="A1898">
        <v>1192188</v>
      </c>
      <c r="B1898" t="s">
        <v>2563</v>
      </c>
      <c r="D1898" t="s">
        <v>4</v>
      </c>
      <c r="E1898" s="3" t="s">
        <v>4</v>
      </c>
      <c r="F1898" t="s">
        <v>1164</v>
      </c>
      <c r="G1898" s="5" t="str">
        <f t="shared" si="29"/>
        <v>View Response</v>
      </c>
      <c r="H1898" t="s">
        <v>3020</v>
      </c>
      <c r="I1898" t="s">
        <v>3029</v>
      </c>
      <c r="J1898" t="s">
        <v>3029</v>
      </c>
      <c r="M1898" t="s">
        <v>2950</v>
      </c>
    </row>
    <row r="1899" spans="1:13" x14ac:dyDescent="0.35">
      <c r="A1899">
        <v>1192189</v>
      </c>
      <c r="B1899" t="s">
        <v>2564</v>
      </c>
      <c r="C1899" t="s">
        <v>4</v>
      </c>
      <c r="D1899" t="s">
        <v>4</v>
      </c>
      <c r="E1899" s="3" t="s">
        <v>127</v>
      </c>
      <c r="F1899" t="s">
        <v>1165</v>
      </c>
      <c r="G1899" s="5" t="str">
        <f t="shared" si="29"/>
        <v>View Response</v>
      </c>
      <c r="H1899" t="s">
        <v>3020</v>
      </c>
      <c r="I1899" t="s">
        <v>3023</v>
      </c>
      <c r="J1899" t="s">
        <v>3029</v>
      </c>
      <c r="M1899" t="s">
        <v>2916</v>
      </c>
    </row>
    <row r="1900" spans="1:13" x14ac:dyDescent="0.35">
      <c r="A1900">
        <v>1192191</v>
      </c>
      <c r="B1900" t="s">
        <v>2565</v>
      </c>
      <c r="C1900" t="s">
        <v>4</v>
      </c>
      <c r="D1900" t="s">
        <v>4</v>
      </c>
      <c r="E1900" s="3" t="s">
        <v>4</v>
      </c>
      <c r="F1900" t="s">
        <v>1166</v>
      </c>
      <c r="G1900" s="5" t="str">
        <f t="shared" si="29"/>
        <v>View Response</v>
      </c>
      <c r="H1900" t="s">
        <v>3020</v>
      </c>
      <c r="I1900" t="s">
        <v>3029</v>
      </c>
      <c r="J1900" t="s">
        <v>3029</v>
      </c>
      <c r="M1900" t="s">
        <v>2917</v>
      </c>
    </row>
    <row r="1901" spans="1:13" x14ac:dyDescent="0.35">
      <c r="A1901">
        <v>1192194</v>
      </c>
      <c r="B1901" t="s">
        <v>2563</v>
      </c>
      <c r="D1901" t="s">
        <v>4</v>
      </c>
      <c r="E1901" s="3" t="s">
        <v>4</v>
      </c>
      <c r="F1901" t="s">
        <v>1167</v>
      </c>
      <c r="G1901" s="5" t="str">
        <f t="shared" si="29"/>
        <v>View Response</v>
      </c>
      <c r="H1901" t="s">
        <v>3020</v>
      </c>
      <c r="I1901" t="s">
        <v>3029</v>
      </c>
      <c r="J1901" t="s">
        <v>3029</v>
      </c>
      <c r="M1901" t="s">
        <v>2923</v>
      </c>
    </row>
    <row r="1902" spans="1:13" x14ac:dyDescent="0.35">
      <c r="A1902">
        <v>1192194</v>
      </c>
      <c r="B1902" t="s">
        <v>2563</v>
      </c>
      <c r="D1902" t="s">
        <v>4</v>
      </c>
      <c r="E1902" s="3" t="s">
        <v>4</v>
      </c>
      <c r="F1902" t="s">
        <v>1167</v>
      </c>
      <c r="G1902" s="5" t="str">
        <f t="shared" si="29"/>
        <v>View Response</v>
      </c>
      <c r="H1902" t="s">
        <v>3020</v>
      </c>
      <c r="I1902" t="s">
        <v>3029</v>
      </c>
      <c r="J1902" t="s">
        <v>3029</v>
      </c>
      <c r="M1902" t="s">
        <v>2924</v>
      </c>
    </row>
    <row r="1903" spans="1:13" x14ac:dyDescent="0.35">
      <c r="A1903">
        <v>1192194</v>
      </c>
      <c r="B1903" t="s">
        <v>2563</v>
      </c>
      <c r="D1903" t="s">
        <v>4</v>
      </c>
      <c r="E1903" s="3" t="s">
        <v>4</v>
      </c>
      <c r="F1903" t="s">
        <v>1167</v>
      </c>
      <c r="G1903" s="5" t="str">
        <f t="shared" si="29"/>
        <v>View Response</v>
      </c>
      <c r="H1903" t="s">
        <v>3020</v>
      </c>
      <c r="I1903" t="s">
        <v>3029</v>
      </c>
      <c r="J1903" t="s">
        <v>3029</v>
      </c>
      <c r="M1903" t="s">
        <v>2950</v>
      </c>
    </row>
    <row r="1904" spans="1:13" x14ac:dyDescent="0.35">
      <c r="A1904">
        <v>1192195</v>
      </c>
      <c r="B1904" t="s">
        <v>2566</v>
      </c>
      <c r="C1904" t="s">
        <v>4</v>
      </c>
      <c r="D1904" t="s">
        <v>4</v>
      </c>
      <c r="E1904" s="3" t="s">
        <v>4</v>
      </c>
      <c r="F1904" t="s">
        <v>1168</v>
      </c>
      <c r="G1904" s="5" t="str">
        <f t="shared" si="29"/>
        <v>View Response</v>
      </c>
      <c r="H1904" t="s">
        <v>3020</v>
      </c>
      <c r="I1904" t="s">
        <v>3029</v>
      </c>
      <c r="J1904" t="s">
        <v>3029</v>
      </c>
      <c r="M1904" t="s">
        <v>2917</v>
      </c>
    </row>
    <row r="1905" spans="1:13" x14ac:dyDescent="0.35">
      <c r="A1905">
        <v>1192196</v>
      </c>
      <c r="B1905" t="s">
        <v>2563</v>
      </c>
      <c r="D1905" t="s">
        <v>4</v>
      </c>
      <c r="E1905" s="3" t="s">
        <v>4</v>
      </c>
      <c r="F1905" t="s">
        <v>1169</v>
      </c>
      <c r="G1905" s="5" t="str">
        <f t="shared" si="29"/>
        <v>View Response</v>
      </c>
      <c r="H1905" t="s">
        <v>3020</v>
      </c>
      <c r="I1905" t="s">
        <v>3029</v>
      </c>
      <c r="J1905" t="s">
        <v>3029</v>
      </c>
      <c r="L1905" t="s">
        <v>2942</v>
      </c>
    </row>
    <row r="1906" spans="1:13" x14ac:dyDescent="0.35">
      <c r="A1906">
        <v>1192196</v>
      </c>
      <c r="B1906" t="s">
        <v>2563</v>
      </c>
      <c r="D1906" t="s">
        <v>4</v>
      </c>
      <c r="E1906" s="3" t="s">
        <v>4</v>
      </c>
      <c r="F1906" t="s">
        <v>1169</v>
      </c>
      <c r="G1906" s="5" t="str">
        <f t="shared" si="29"/>
        <v>View Response</v>
      </c>
      <c r="H1906" t="s">
        <v>3020</v>
      </c>
      <c r="I1906" t="s">
        <v>3029</v>
      </c>
      <c r="J1906" t="s">
        <v>3029</v>
      </c>
      <c r="M1906" t="s">
        <v>2923</v>
      </c>
    </row>
    <row r="1907" spans="1:13" x14ac:dyDescent="0.35">
      <c r="A1907">
        <v>1192196</v>
      </c>
      <c r="B1907" t="s">
        <v>2563</v>
      </c>
      <c r="D1907" t="s">
        <v>4</v>
      </c>
      <c r="E1907" s="3" t="s">
        <v>4</v>
      </c>
      <c r="F1907" t="s">
        <v>1169</v>
      </c>
      <c r="G1907" s="5" t="str">
        <f t="shared" si="29"/>
        <v>View Response</v>
      </c>
      <c r="H1907" t="s">
        <v>3020</v>
      </c>
      <c r="I1907" t="s">
        <v>3029</v>
      </c>
      <c r="J1907" t="s">
        <v>3029</v>
      </c>
      <c r="M1907" t="s">
        <v>2924</v>
      </c>
    </row>
    <row r="1908" spans="1:13" x14ac:dyDescent="0.35">
      <c r="A1908">
        <v>1192196</v>
      </c>
      <c r="B1908" t="s">
        <v>2563</v>
      </c>
      <c r="D1908" t="s">
        <v>4</v>
      </c>
      <c r="E1908" s="3" t="s">
        <v>4</v>
      </c>
      <c r="F1908" t="s">
        <v>1169</v>
      </c>
      <c r="G1908" s="5" t="str">
        <f t="shared" si="29"/>
        <v>View Response</v>
      </c>
      <c r="H1908" t="s">
        <v>3020</v>
      </c>
      <c r="I1908" t="s">
        <v>3029</v>
      </c>
      <c r="J1908" t="s">
        <v>3029</v>
      </c>
      <c r="M1908" t="s">
        <v>2950</v>
      </c>
    </row>
    <row r="1909" spans="1:13" x14ac:dyDescent="0.35">
      <c r="A1909">
        <v>1192199</v>
      </c>
      <c r="B1909" t="s">
        <v>2563</v>
      </c>
      <c r="D1909" t="s">
        <v>4</v>
      </c>
      <c r="E1909" s="3" t="s">
        <v>4</v>
      </c>
      <c r="F1909" t="s">
        <v>1170</v>
      </c>
      <c r="G1909" s="5" t="str">
        <f t="shared" si="29"/>
        <v>View Response</v>
      </c>
      <c r="H1909" t="s">
        <v>3020</v>
      </c>
      <c r="I1909" t="s">
        <v>3029</v>
      </c>
      <c r="J1909" t="s">
        <v>3029</v>
      </c>
      <c r="M1909" t="s">
        <v>2923</v>
      </c>
    </row>
    <row r="1910" spans="1:13" x14ac:dyDescent="0.35">
      <c r="A1910">
        <v>1192199</v>
      </c>
      <c r="B1910" t="s">
        <v>2563</v>
      </c>
      <c r="D1910" t="s">
        <v>4</v>
      </c>
      <c r="E1910" s="3" t="s">
        <v>4</v>
      </c>
      <c r="F1910" t="s">
        <v>1170</v>
      </c>
      <c r="G1910" s="5" t="str">
        <f t="shared" si="29"/>
        <v>View Response</v>
      </c>
      <c r="H1910" t="s">
        <v>3020</v>
      </c>
      <c r="I1910" t="s">
        <v>3029</v>
      </c>
      <c r="J1910" t="s">
        <v>3029</v>
      </c>
      <c r="M1910" t="s">
        <v>2924</v>
      </c>
    </row>
    <row r="1911" spans="1:13" x14ac:dyDescent="0.35">
      <c r="A1911">
        <v>1192199</v>
      </c>
      <c r="B1911" t="s">
        <v>2563</v>
      </c>
      <c r="D1911" t="s">
        <v>4</v>
      </c>
      <c r="E1911" s="3" t="s">
        <v>4</v>
      </c>
      <c r="F1911" t="s">
        <v>1170</v>
      </c>
      <c r="G1911" s="5" t="str">
        <f t="shared" si="29"/>
        <v>View Response</v>
      </c>
      <c r="H1911" t="s">
        <v>3020</v>
      </c>
      <c r="I1911" t="s">
        <v>3029</v>
      </c>
      <c r="J1911" t="s">
        <v>3029</v>
      </c>
      <c r="M1911" t="s">
        <v>2950</v>
      </c>
    </row>
    <row r="1912" spans="1:13" x14ac:dyDescent="0.35">
      <c r="A1912">
        <v>1192200</v>
      </c>
      <c r="B1912" t="s">
        <v>2008</v>
      </c>
      <c r="C1912" t="s">
        <v>4</v>
      </c>
      <c r="D1912" t="s">
        <v>4</v>
      </c>
      <c r="E1912" s="3" t="s">
        <v>127</v>
      </c>
      <c r="F1912" t="s">
        <v>1171</v>
      </c>
      <c r="G1912" s="5" t="str">
        <f t="shared" si="29"/>
        <v>View Response</v>
      </c>
      <c r="H1912" t="s">
        <v>3020</v>
      </c>
      <c r="I1912" t="s">
        <v>3029</v>
      </c>
      <c r="J1912" t="s">
        <v>3029</v>
      </c>
      <c r="L1912" t="s">
        <v>2942</v>
      </c>
    </row>
    <row r="1913" spans="1:13" x14ac:dyDescent="0.35">
      <c r="A1913">
        <v>1192201</v>
      </c>
      <c r="B1913" t="s">
        <v>2563</v>
      </c>
      <c r="D1913" t="s">
        <v>4</v>
      </c>
      <c r="E1913" s="3" t="s">
        <v>127</v>
      </c>
      <c r="F1913" t="s">
        <v>1172</v>
      </c>
      <c r="G1913" s="5" t="str">
        <f t="shared" si="29"/>
        <v>View Response</v>
      </c>
      <c r="H1913" t="s">
        <v>3020</v>
      </c>
      <c r="I1913" t="s">
        <v>3029</v>
      </c>
      <c r="J1913" t="s">
        <v>3029</v>
      </c>
      <c r="M1913" t="s">
        <v>2923</v>
      </c>
    </row>
    <row r="1914" spans="1:13" x14ac:dyDescent="0.35">
      <c r="A1914">
        <v>1192201</v>
      </c>
      <c r="B1914" t="s">
        <v>2563</v>
      </c>
      <c r="D1914" t="s">
        <v>4</v>
      </c>
      <c r="E1914" s="3" t="s">
        <v>127</v>
      </c>
      <c r="F1914" t="s">
        <v>1172</v>
      </c>
      <c r="G1914" s="5" t="str">
        <f t="shared" si="29"/>
        <v>View Response</v>
      </c>
      <c r="H1914" t="s">
        <v>3020</v>
      </c>
      <c r="I1914" t="s">
        <v>3029</v>
      </c>
      <c r="J1914" t="s">
        <v>3029</v>
      </c>
      <c r="M1914" t="s">
        <v>2924</v>
      </c>
    </row>
    <row r="1915" spans="1:13" x14ac:dyDescent="0.35">
      <c r="A1915">
        <v>1192201</v>
      </c>
      <c r="B1915" t="s">
        <v>2563</v>
      </c>
      <c r="D1915" t="s">
        <v>4</v>
      </c>
      <c r="E1915" s="3" t="s">
        <v>127</v>
      </c>
      <c r="F1915" t="s">
        <v>1172</v>
      </c>
      <c r="G1915" s="5" t="str">
        <f t="shared" si="29"/>
        <v>View Response</v>
      </c>
      <c r="H1915" t="s">
        <v>3020</v>
      </c>
      <c r="I1915" t="s">
        <v>3029</v>
      </c>
      <c r="J1915" t="s">
        <v>3029</v>
      </c>
      <c r="M1915" t="s">
        <v>2950</v>
      </c>
    </row>
    <row r="1916" spans="1:13" x14ac:dyDescent="0.35">
      <c r="A1916">
        <v>1192202</v>
      </c>
      <c r="B1916" t="s">
        <v>2008</v>
      </c>
      <c r="C1916" t="s">
        <v>4</v>
      </c>
      <c r="D1916" t="s">
        <v>4</v>
      </c>
      <c r="E1916" s="3" t="s">
        <v>127</v>
      </c>
      <c r="F1916" t="s">
        <v>1173</v>
      </c>
      <c r="G1916" s="5" t="str">
        <f t="shared" si="29"/>
        <v>View Response</v>
      </c>
      <c r="H1916" t="s">
        <v>3020</v>
      </c>
      <c r="I1916" t="s">
        <v>3029</v>
      </c>
      <c r="J1916" t="s">
        <v>3029</v>
      </c>
      <c r="L1916" t="s">
        <v>2943</v>
      </c>
    </row>
    <row r="1917" spans="1:13" x14ac:dyDescent="0.35">
      <c r="A1917">
        <v>1192202</v>
      </c>
      <c r="B1917" t="s">
        <v>2008</v>
      </c>
      <c r="C1917" t="s">
        <v>4</v>
      </c>
      <c r="D1917" t="s">
        <v>4</v>
      </c>
      <c r="E1917" s="3" t="s">
        <v>127</v>
      </c>
      <c r="F1917" t="s">
        <v>1173</v>
      </c>
      <c r="G1917" s="5" t="str">
        <f t="shared" si="29"/>
        <v>View Response</v>
      </c>
      <c r="H1917" t="s">
        <v>3020</v>
      </c>
      <c r="I1917" t="s">
        <v>3029</v>
      </c>
      <c r="J1917" t="s">
        <v>3029</v>
      </c>
      <c r="M1917" t="s">
        <v>2916</v>
      </c>
    </row>
    <row r="1918" spans="1:13" x14ac:dyDescent="0.35">
      <c r="A1918">
        <v>1192203</v>
      </c>
      <c r="B1918" t="s">
        <v>2300</v>
      </c>
      <c r="D1918" t="s">
        <v>4</v>
      </c>
      <c r="E1918" s="3" t="s">
        <v>4</v>
      </c>
      <c r="F1918" t="s">
        <v>1174</v>
      </c>
      <c r="G1918" s="5" t="str">
        <f t="shared" si="29"/>
        <v>View Response</v>
      </c>
      <c r="H1918" t="s">
        <v>3020</v>
      </c>
      <c r="I1918" t="s">
        <v>3023</v>
      </c>
      <c r="J1918" t="s">
        <v>3021</v>
      </c>
      <c r="M1918" t="s">
        <v>2922</v>
      </c>
    </row>
    <row r="1919" spans="1:13" x14ac:dyDescent="0.35">
      <c r="A1919">
        <v>1192204</v>
      </c>
      <c r="B1919" t="s">
        <v>2008</v>
      </c>
      <c r="C1919" t="s">
        <v>4</v>
      </c>
      <c r="D1919" t="s">
        <v>4</v>
      </c>
      <c r="E1919" s="3" t="s">
        <v>127</v>
      </c>
      <c r="F1919" t="s">
        <v>1175</v>
      </c>
      <c r="G1919" s="5" t="str">
        <f t="shared" si="29"/>
        <v>View Response</v>
      </c>
      <c r="H1919" t="s">
        <v>3020</v>
      </c>
      <c r="I1919" t="s">
        <v>3029</v>
      </c>
      <c r="J1919" t="s">
        <v>3029</v>
      </c>
      <c r="L1919" t="s">
        <v>2930</v>
      </c>
    </row>
    <row r="1920" spans="1:13" x14ac:dyDescent="0.35">
      <c r="A1920">
        <v>1192204</v>
      </c>
      <c r="B1920" t="s">
        <v>2008</v>
      </c>
      <c r="C1920" t="s">
        <v>4</v>
      </c>
      <c r="D1920" t="s">
        <v>4</v>
      </c>
      <c r="E1920" s="3" t="s">
        <v>127</v>
      </c>
      <c r="F1920" t="s">
        <v>1175</v>
      </c>
      <c r="G1920" s="5" t="str">
        <f t="shared" si="29"/>
        <v>View Response</v>
      </c>
      <c r="H1920" t="s">
        <v>3020</v>
      </c>
      <c r="I1920" t="s">
        <v>3029</v>
      </c>
      <c r="J1920" t="s">
        <v>3029</v>
      </c>
      <c r="M1920" t="s">
        <v>2916</v>
      </c>
    </row>
    <row r="1921" spans="1:14" x14ac:dyDescent="0.35">
      <c r="A1921">
        <v>1192205</v>
      </c>
      <c r="B1921" t="s">
        <v>2563</v>
      </c>
      <c r="D1921" t="s">
        <v>4</v>
      </c>
      <c r="E1921" s="3" t="s">
        <v>4</v>
      </c>
      <c r="F1921" t="s">
        <v>1176</v>
      </c>
      <c r="G1921" s="5" t="str">
        <f t="shared" si="29"/>
        <v>View Response</v>
      </c>
      <c r="H1921" t="s">
        <v>3020</v>
      </c>
      <c r="I1921" t="s">
        <v>3029</v>
      </c>
      <c r="J1921" t="s">
        <v>3029</v>
      </c>
      <c r="M1921" t="s">
        <v>2923</v>
      </c>
    </row>
    <row r="1922" spans="1:14" x14ac:dyDescent="0.35">
      <c r="A1922">
        <v>1192205</v>
      </c>
      <c r="B1922" t="s">
        <v>2563</v>
      </c>
      <c r="D1922" t="s">
        <v>4</v>
      </c>
      <c r="E1922" s="3" t="s">
        <v>4</v>
      </c>
      <c r="F1922" t="s">
        <v>1176</v>
      </c>
      <c r="G1922" s="5" t="str">
        <f t="shared" si="29"/>
        <v>View Response</v>
      </c>
      <c r="H1922" t="s">
        <v>3020</v>
      </c>
      <c r="I1922" t="s">
        <v>3029</v>
      </c>
      <c r="J1922" t="s">
        <v>3029</v>
      </c>
      <c r="M1922" t="s">
        <v>2924</v>
      </c>
    </row>
    <row r="1923" spans="1:14" x14ac:dyDescent="0.35">
      <c r="A1923">
        <v>1192205</v>
      </c>
      <c r="B1923" t="s">
        <v>2563</v>
      </c>
      <c r="D1923" t="s">
        <v>4</v>
      </c>
      <c r="E1923" s="3" t="s">
        <v>4</v>
      </c>
      <c r="F1923" t="s">
        <v>1176</v>
      </c>
      <c r="G1923" s="5" t="str">
        <f t="shared" ref="G1923:G1986" si="30">HYPERLINK(F1923,"View Response")</f>
        <v>View Response</v>
      </c>
      <c r="H1923" t="s">
        <v>3020</v>
      </c>
      <c r="I1923" t="s">
        <v>3029</v>
      </c>
      <c r="J1923" t="s">
        <v>3029</v>
      </c>
      <c r="M1923" t="s">
        <v>2950</v>
      </c>
    </row>
    <row r="1924" spans="1:14" x14ac:dyDescent="0.35">
      <c r="A1924">
        <v>1192206</v>
      </c>
      <c r="B1924" t="s">
        <v>2567</v>
      </c>
      <c r="C1924" t="s">
        <v>4</v>
      </c>
      <c r="D1924" t="s">
        <v>4</v>
      </c>
      <c r="E1924" s="3" t="s">
        <v>4</v>
      </c>
      <c r="F1924" t="s">
        <v>1177</v>
      </c>
      <c r="G1924" s="5" t="str">
        <f t="shared" si="30"/>
        <v>View Response</v>
      </c>
      <c r="H1924" t="s">
        <v>3020</v>
      </c>
      <c r="I1924" t="s">
        <v>3023</v>
      </c>
      <c r="J1924" t="s">
        <v>3029</v>
      </c>
      <c r="M1924" t="s">
        <v>2931</v>
      </c>
    </row>
    <row r="1925" spans="1:14" x14ac:dyDescent="0.35">
      <c r="A1925">
        <v>1192206</v>
      </c>
      <c r="B1925" t="s">
        <v>2567</v>
      </c>
      <c r="C1925" t="s">
        <v>4</v>
      </c>
      <c r="D1925" t="s">
        <v>4</v>
      </c>
      <c r="E1925" s="3" t="s">
        <v>4</v>
      </c>
      <c r="F1925" t="s">
        <v>1177</v>
      </c>
      <c r="G1925" s="5" t="str">
        <f t="shared" si="30"/>
        <v>View Response</v>
      </c>
      <c r="H1925" t="s">
        <v>3020</v>
      </c>
      <c r="I1925" t="s">
        <v>3023</v>
      </c>
      <c r="J1925" t="s">
        <v>3029</v>
      </c>
      <c r="M1925" t="s">
        <v>2932</v>
      </c>
    </row>
    <row r="1926" spans="1:14" x14ac:dyDescent="0.35">
      <c r="A1926">
        <v>1192207</v>
      </c>
      <c r="B1926" t="s">
        <v>2490</v>
      </c>
      <c r="C1926" t="s">
        <v>4</v>
      </c>
      <c r="D1926" t="s">
        <v>4</v>
      </c>
      <c r="E1926" s="3" t="s">
        <v>4</v>
      </c>
      <c r="F1926" t="s">
        <v>1178</v>
      </c>
      <c r="G1926" s="5" t="str">
        <f t="shared" si="30"/>
        <v>View Response</v>
      </c>
      <c r="H1926" t="s">
        <v>3020</v>
      </c>
      <c r="I1926" t="s">
        <v>3023</v>
      </c>
      <c r="J1926" t="s">
        <v>3029</v>
      </c>
      <c r="K1926" t="s">
        <v>2939</v>
      </c>
    </row>
    <row r="1927" spans="1:14" x14ac:dyDescent="0.35">
      <c r="A1927">
        <v>1192208</v>
      </c>
      <c r="B1927" t="s">
        <v>2568</v>
      </c>
      <c r="C1927" t="s">
        <v>4</v>
      </c>
      <c r="D1927" t="s">
        <v>4</v>
      </c>
      <c r="E1927" s="3" t="s">
        <v>4</v>
      </c>
      <c r="F1927" t="s">
        <v>1179</v>
      </c>
      <c r="G1927" s="5" t="str">
        <f t="shared" si="30"/>
        <v>View Response</v>
      </c>
      <c r="H1927" t="s">
        <v>3020</v>
      </c>
      <c r="I1927" t="s">
        <v>3029</v>
      </c>
      <c r="J1927" t="s">
        <v>3029</v>
      </c>
      <c r="M1927" t="s">
        <v>2917</v>
      </c>
    </row>
    <row r="1928" spans="1:14" x14ac:dyDescent="0.35">
      <c r="A1928">
        <v>1192209</v>
      </c>
      <c r="B1928" t="s">
        <v>2503</v>
      </c>
      <c r="C1928" t="s">
        <v>1081</v>
      </c>
      <c r="D1928" t="s">
        <v>1082</v>
      </c>
      <c r="E1928" s="3" t="s">
        <v>127</v>
      </c>
      <c r="F1928" t="s">
        <v>1180</v>
      </c>
      <c r="G1928" s="5" t="str">
        <f t="shared" si="30"/>
        <v>View Response</v>
      </c>
      <c r="H1928" t="s">
        <v>3020</v>
      </c>
      <c r="I1928" t="s">
        <v>3029</v>
      </c>
      <c r="J1928" t="s">
        <v>3021</v>
      </c>
      <c r="N1928" t="s">
        <v>338</v>
      </c>
    </row>
    <row r="1929" spans="1:14" x14ac:dyDescent="0.35">
      <c r="A1929">
        <v>1192209</v>
      </c>
      <c r="B1929" t="s">
        <v>2503</v>
      </c>
      <c r="C1929" t="s">
        <v>1081</v>
      </c>
      <c r="D1929" t="s">
        <v>1082</v>
      </c>
      <c r="E1929" s="3" t="s">
        <v>127</v>
      </c>
      <c r="F1929" t="s">
        <v>1180</v>
      </c>
      <c r="G1929" s="5" t="str">
        <f t="shared" si="30"/>
        <v>View Response</v>
      </c>
      <c r="H1929" t="s">
        <v>3020</v>
      </c>
      <c r="I1929" t="s">
        <v>3029</v>
      </c>
      <c r="J1929" t="s">
        <v>3021</v>
      </c>
      <c r="L1929" t="s">
        <v>2943</v>
      </c>
    </row>
    <row r="1930" spans="1:14" x14ac:dyDescent="0.35">
      <c r="A1930">
        <v>1192209</v>
      </c>
      <c r="B1930" t="s">
        <v>2503</v>
      </c>
      <c r="C1930" t="s">
        <v>1081</v>
      </c>
      <c r="D1930" t="s">
        <v>1082</v>
      </c>
      <c r="E1930" s="3" t="s">
        <v>127</v>
      </c>
      <c r="F1930" t="s">
        <v>1180</v>
      </c>
      <c r="G1930" s="5" t="str">
        <f t="shared" si="30"/>
        <v>View Response</v>
      </c>
      <c r="H1930" t="s">
        <v>3020</v>
      </c>
      <c r="I1930" t="s">
        <v>3029</v>
      </c>
      <c r="J1930" t="s">
        <v>3021</v>
      </c>
      <c r="L1930" t="s">
        <v>2981</v>
      </c>
    </row>
    <row r="1931" spans="1:14" x14ac:dyDescent="0.35">
      <c r="A1931">
        <v>1192209</v>
      </c>
      <c r="B1931" t="s">
        <v>2503</v>
      </c>
      <c r="C1931" t="s">
        <v>1081</v>
      </c>
      <c r="D1931" t="s">
        <v>1082</v>
      </c>
      <c r="E1931" s="3" t="s">
        <v>127</v>
      </c>
      <c r="F1931" t="s">
        <v>1180</v>
      </c>
      <c r="G1931" s="5" t="str">
        <f t="shared" si="30"/>
        <v>View Response</v>
      </c>
      <c r="H1931" t="s">
        <v>3020</v>
      </c>
      <c r="I1931" t="s">
        <v>3029</v>
      </c>
      <c r="J1931" t="s">
        <v>3021</v>
      </c>
      <c r="L1931" t="s">
        <v>2925</v>
      </c>
    </row>
    <row r="1932" spans="1:14" x14ac:dyDescent="0.35">
      <c r="A1932">
        <v>1192209</v>
      </c>
      <c r="B1932" t="s">
        <v>2503</v>
      </c>
      <c r="C1932" t="s">
        <v>1081</v>
      </c>
      <c r="D1932" t="s">
        <v>1082</v>
      </c>
      <c r="E1932" s="3" t="s">
        <v>127</v>
      </c>
      <c r="F1932" t="s">
        <v>1180</v>
      </c>
      <c r="G1932" s="5" t="str">
        <f t="shared" si="30"/>
        <v>View Response</v>
      </c>
      <c r="H1932" t="s">
        <v>3020</v>
      </c>
      <c r="I1932" t="s">
        <v>3029</v>
      </c>
      <c r="J1932" t="s">
        <v>3021</v>
      </c>
      <c r="L1932" t="s">
        <v>2997</v>
      </c>
    </row>
    <row r="1933" spans="1:14" x14ac:dyDescent="0.35">
      <c r="A1933">
        <v>1192210</v>
      </c>
      <c r="B1933" t="s">
        <v>2569</v>
      </c>
      <c r="C1933" t="s">
        <v>4</v>
      </c>
      <c r="D1933" t="s">
        <v>4</v>
      </c>
      <c r="E1933" s="3" t="s">
        <v>4</v>
      </c>
      <c r="F1933" t="s">
        <v>1181</v>
      </c>
      <c r="G1933" s="5" t="str">
        <f t="shared" si="30"/>
        <v>View Response</v>
      </c>
      <c r="H1933" t="s">
        <v>3020</v>
      </c>
      <c r="I1933" t="s">
        <v>3023</v>
      </c>
      <c r="J1933" t="s">
        <v>3021</v>
      </c>
      <c r="M1933" t="s">
        <v>2917</v>
      </c>
    </row>
    <row r="1934" spans="1:14" x14ac:dyDescent="0.35">
      <c r="A1934">
        <v>1192211</v>
      </c>
      <c r="B1934" t="s">
        <v>2490</v>
      </c>
      <c r="C1934" t="s">
        <v>4</v>
      </c>
      <c r="D1934" t="s">
        <v>4</v>
      </c>
      <c r="E1934" s="3" t="s">
        <v>4</v>
      </c>
      <c r="F1934" t="s">
        <v>1182</v>
      </c>
      <c r="G1934" s="5" t="str">
        <f t="shared" si="30"/>
        <v>View Response</v>
      </c>
      <c r="H1934" t="s">
        <v>3020</v>
      </c>
      <c r="I1934" t="s">
        <v>3023</v>
      </c>
      <c r="J1934" t="s">
        <v>3029</v>
      </c>
      <c r="K1934" t="s">
        <v>2939</v>
      </c>
    </row>
    <row r="1935" spans="1:14" x14ac:dyDescent="0.35">
      <c r="A1935">
        <v>1192214</v>
      </c>
      <c r="B1935" t="s">
        <v>2570</v>
      </c>
      <c r="D1935" t="s">
        <v>4</v>
      </c>
      <c r="E1935" s="3" t="s">
        <v>4</v>
      </c>
      <c r="F1935" t="s">
        <v>1183</v>
      </c>
      <c r="G1935" s="5" t="str">
        <f t="shared" si="30"/>
        <v>View Response</v>
      </c>
      <c r="H1935" t="s">
        <v>3020</v>
      </c>
      <c r="I1935" t="s">
        <v>3029</v>
      </c>
      <c r="J1935" t="s">
        <v>3029</v>
      </c>
      <c r="M1935" t="s">
        <v>2923</v>
      </c>
    </row>
    <row r="1936" spans="1:14" x14ac:dyDescent="0.35">
      <c r="A1936">
        <v>1192214</v>
      </c>
      <c r="B1936" t="s">
        <v>2570</v>
      </c>
      <c r="D1936" t="s">
        <v>4</v>
      </c>
      <c r="E1936" s="3" t="s">
        <v>4</v>
      </c>
      <c r="F1936" t="s">
        <v>1183</v>
      </c>
      <c r="G1936" s="5" t="str">
        <f t="shared" si="30"/>
        <v>View Response</v>
      </c>
      <c r="H1936" t="s">
        <v>3020</v>
      </c>
      <c r="I1936" t="s">
        <v>3029</v>
      </c>
      <c r="J1936" t="s">
        <v>3029</v>
      </c>
      <c r="M1936" t="s">
        <v>2924</v>
      </c>
    </row>
    <row r="1937" spans="1:14" x14ac:dyDescent="0.35">
      <c r="A1937">
        <v>1192214</v>
      </c>
      <c r="B1937" t="s">
        <v>2570</v>
      </c>
      <c r="D1937" t="s">
        <v>4</v>
      </c>
      <c r="E1937" s="3" t="s">
        <v>4</v>
      </c>
      <c r="F1937" t="s">
        <v>1183</v>
      </c>
      <c r="G1937" s="5" t="str">
        <f t="shared" si="30"/>
        <v>View Response</v>
      </c>
      <c r="H1937" t="s">
        <v>3020</v>
      </c>
      <c r="I1937" t="s">
        <v>3029</v>
      </c>
      <c r="J1937" t="s">
        <v>3029</v>
      </c>
      <c r="M1937" t="s">
        <v>2950</v>
      </c>
    </row>
    <row r="1938" spans="1:14" x14ac:dyDescent="0.35">
      <c r="A1938">
        <v>1192216</v>
      </c>
      <c r="B1938" t="s">
        <v>2571</v>
      </c>
      <c r="C1938" t="s">
        <v>4</v>
      </c>
      <c r="D1938" t="s">
        <v>4</v>
      </c>
      <c r="E1938" s="3" t="s">
        <v>4</v>
      </c>
      <c r="F1938" t="s">
        <v>1184</v>
      </c>
      <c r="G1938" s="5" t="str">
        <f t="shared" si="30"/>
        <v>View Response</v>
      </c>
      <c r="H1938" t="s">
        <v>3020</v>
      </c>
      <c r="I1938" t="s">
        <v>3023</v>
      </c>
      <c r="J1938" t="s">
        <v>3029</v>
      </c>
      <c r="M1938" t="s">
        <v>2923</v>
      </c>
    </row>
    <row r="1939" spans="1:14" x14ac:dyDescent="0.35">
      <c r="A1939">
        <v>1192216</v>
      </c>
      <c r="B1939" t="s">
        <v>2571</v>
      </c>
      <c r="C1939" t="s">
        <v>4</v>
      </c>
      <c r="D1939" t="s">
        <v>4</v>
      </c>
      <c r="E1939" s="3" t="s">
        <v>4</v>
      </c>
      <c r="F1939" t="s">
        <v>1184</v>
      </c>
      <c r="G1939" s="5" t="str">
        <f t="shared" si="30"/>
        <v>View Response</v>
      </c>
      <c r="H1939" t="s">
        <v>3020</v>
      </c>
      <c r="I1939" t="s">
        <v>3023</v>
      </c>
      <c r="J1939" t="s">
        <v>3029</v>
      </c>
      <c r="M1939" t="s">
        <v>2924</v>
      </c>
    </row>
    <row r="1940" spans="1:14" x14ac:dyDescent="0.35">
      <c r="A1940">
        <v>1192217</v>
      </c>
      <c r="B1940" t="s">
        <v>2572</v>
      </c>
      <c r="C1940" t="s">
        <v>4</v>
      </c>
      <c r="D1940" t="s">
        <v>4</v>
      </c>
      <c r="E1940" s="3" t="s">
        <v>127</v>
      </c>
      <c r="F1940" t="s">
        <v>1185</v>
      </c>
      <c r="G1940" s="5" t="str">
        <f t="shared" si="30"/>
        <v>View Response</v>
      </c>
      <c r="H1940" t="s">
        <v>3020</v>
      </c>
      <c r="I1940" t="s">
        <v>3029</v>
      </c>
      <c r="J1940" t="s">
        <v>3029</v>
      </c>
      <c r="L1940" t="s">
        <v>2942</v>
      </c>
    </row>
    <row r="1941" spans="1:14" x14ac:dyDescent="0.35">
      <c r="A1941">
        <v>1192219</v>
      </c>
      <c r="B1941" t="s">
        <v>2573</v>
      </c>
      <c r="C1941" t="s">
        <v>1186</v>
      </c>
      <c r="D1941" t="s">
        <v>4</v>
      </c>
      <c r="E1941" s="3" t="s">
        <v>127</v>
      </c>
      <c r="F1941" t="s">
        <v>1187</v>
      </c>
      <c r="G1941" s="5" t="str">
        <f t="shared" si="30"/>
        <v>View Response</v>
      </c>
      <c r="H1941" t="s">
        <v>3020</v>
      </c>
      <c r="I1941" t="s">
        <v>3023</v>
      </c>
      <c r="J1941" t="s">
        <v>3029</v>
      </c>
      <c r="M1941" t="s">
        <v>2931</v>
      </c>
    </row>
    <row r="1942" spans="1:14" x14ac:dyDescent="0.35">
      <c r="A1942">
        <v>1192219</v>
      </c>
      <c r="B1942" t="s">
        <v>2573</v>
      </c>
      <c r="C1942" t="s">
        <v>1186</v>
      </c>
      <c r="D1942" t="s">
        <v>4</v>
      </c>
      <c r="E1942" s="3" t="s">
        <v>127</v>
      </c>
      <c r="F1942" t="s">
        <v>1187</v>
      </c>
      <c r="G1942" s="5" t="str">
        <f t="shared" si="30"/>
        <v>View Response</v>
      </c>
      <c r="H1942" t="s">
        <v>3020</v>
      </c>
      <c r="I1942" t="s">
        <v>3023</v>
      </c>
      <c r="J1942" t="s">
        <v>3029</v>
      </c>
      <c r="M1942" t="s">
        <v>2932</v>
      </c>
    </row>
    <row r="1943" spans="1:14" x14ac:dyDescent="0.35">
      <c r="A1943">
        <v>1192221</v>
      </c>
      <c r="B1943" t="s">
        <v>2572</v>
      </c>
      <c r="C1943" t="s">
        <v>4</v>
      </c>
      <c r="D1943" t="s">
        <v>4</v>
      </c>
      <c r="E1943" s="3" t="s">
        <v>127</v>
      </c>
      <c r="F1943" t="s">
        <v>1188</v>
      </c>
      <c r="G1943" s="5" t="str">
        <f t="shared" si="30"/>
        <v>View Response</v>
      </c>
      <c r="H1943" t="s">
        <v>3020</v>
      </c>
      <c r="I1943" t="s">
        <v>3023</v>
      </c>
      <c r="J1943" t="s">
        <v>3029</v>
      </c>
      <c r="L1943" t="s">
        <v>2937</v>
      </c>
    </row>
    <row r="1944" spans="1:14" x14ac:dyDescent="0.35">
      <c r="A1944">
        <v>1192223</v>
      </c>
      <c r="B1944" t="s">
        <v>2572</v>
      </c>
      <c r="C1944" t="s">
        <v>4</v>
      </c>
      <c r="D1944" t="s">
        <v>4</v>
      </c>
      <c r="E1944" s="3" t="s">
        <v>127</v>
      </c>
      <c r="F1944" t="s">
        <v>1189</v>
      </c>
      <c r="G1944" s="5" t="str">
        <f t="shared" si="30"/>
        <v>View Response</v>
      </c>
      <c r="H1944" t="s">
        <v>3020</v>
      </c>
      <c r="I1944" t="s">
        <v>3029</v>
      </c>
      <c r="J1944" t="s">
        <v>3029</v>
      </c>
      <c r="N1944" t="s">
        <v>232</v>
      </c>
    </row>
    <row r="1945" spans="1:14" x14ac:dyDescent="0.35">
      <c r="A1945">
        <v>1192223</v>
      </c>
      <c r="B1945" t="s">
        <v>2572</v>
      </c>
      <c r="C1945" t="s">
        <v>4</v>
      </c>
      <c r="D1945" t="s">
        <v>4</v>
      </c>
      <c r="E1945" s="3" t="s">
        <v>127</v>
      </c>
      <c r="F1945" t="s">
        <v>1189</v>
      </c>
      <c r="G1945" s="5" t="str">
        <f t="shared" si="30"/>
        <v>View Response</v>
      </c>
      <c r="H1945" t="s">
        <v>3020</v>
      </c>
      <c r="I1945" t="s">
        <v>3029</v>
      </c>
      <c r="J1945" t="s">
        <v>3029</v>
      </c>
      <c r="M1945" t="s">
        <v>2916</v>
      </c>
    </row>
    <row r="1946" spans="1:14" x14ac:dyDescent="0.35">
      <c r="A1946">
        <v>1192224</v>
      </c>
      <c r="B1946" t="s">
        <v>2570</v>
      </c>
      <c r="D1946" t="s">
        <v>4</v>
      </c>
      <c r="E1946" s="3" t="s">
        <v>4</v>
      </c>
      <c r="F1946" t="s">
        <v>1190</v>
      </c>
      <c r="G1946" s="5" t="str">
        <f t="shared" si="30"/>
        <v>View Response</v>
      </c>
      <c r="H1946" t="s">
        <v>3020</v>
      </c>
      <c r="I1946" t="s">
        <v>3029</v>
      </c>
      <c r="J1946" t="s">
        <v>3029</v>
      </c>
      <c r="M1946" t="s">
        <v>2923</v>
      </c>
    </row>
    <row r="1947" spans="1:14" x14ac:dyDescent="0.35">
      <c r="A1947">
        <v>1192224</v>
      </c>
      <c r="B1947" t="s">
        <v>2570</v>
      </c>
      <c r="D1947" t="s">
        <v>4</v>
      </c>
      <c r="E1947" s="3" t="s">
        <v>4</v>
      </c>
      <c r="F1947" t="s">
        <v>1190</v>
      </c>
      <c r="G1947" s="5" t="str">
        <f t="shared" si="30"/>
        <v>View Response</v>
      </c>
      <c r="H1947" t="s">
        <v>3020</v>
      </c>
      <c r="I1947" t="s">
        <v>3029</v>
      </c>
      <c r="J1947" t="s">
        <v>3029</v>
      </c>
      <c r="M1947" t="s">
        <v>2924</v>
      </c>
    </row>
    <row r="1948" spans="1:14" x14ac:dyDescent="0.35">
      <c r="A1948">
        <v>1192224</v>
      </c>
      <c r="B1948" t="s">
        <v>2570</v>
      </c>
      <c r="D1948" t="s">
        <v>4</v>
      </c>
      <c r="E1948" s="3" t="s">
        <v>4</v>
      </c>
      <c r="F1948" t="s">
        <v>1190</v>
      </c>
      <c r="G1948" s="5" t="str">
        <f t="shared" si="30"/>
        <v>View Response</v>
      </c>
      <c r="H1948" t="s">
        <v>3020</v>
      </c>
      <c r="I1948" t="s">
        <v>3029</v>
      </c>
      <c r="J1948" t="s">
        <v>3029</v>
      </c>
      <c r="M1948" t="s">
        <v>2950</v>
      </c>
    </row>
    <row r="1949" spans="1:14" x14ac:dyDescent="0.35">
      <c r="A1949">
        <v>1192225</v>
      </c>
      <c r="B1949" t="s">
        <v>2224</v>
      </c>
      <c r="C1949" t="s">
        <v>545</v>
      </c>
      <c r="D1949" t="s">
        <v>4</v>
      </c>
      <c r="E1949" s="3" t="s">
        <v>127</v>
      </c>
      <c r="F1949" t="s">
        <v>1191</v>
      </c>
      <c r="G1949" s="5" t="str">
        <f t="shared" si="30"/>
        <v>View Response</v>
      </c>
      <c r="H1949" t="s">
        <v>3020</v>
      </c>
      <c r="I1949" t="s">
        <v>3024</v>
      </c>
      <c r="J1949" t="s">
        <v>3022</v>
      </c>
      <c r="K1949" t="s">
        <v>2941</v>
      </c>
    </row>
    <row r="1950" spans="1:14" x14ac:dyDescent="0.35">
      <c r="A1950">
        <v>1192226</v>
      </c>
      <c r="B1950" t="s">
        <v>2570</v>
      </c>
      <c r="D1950" t="s">
        <v>4</v>
      </c>
      <c r="E1950" s="3" t="s">
        <v>4</v>
      </c>
      <c r="F1950" t="s">
        <v>1192</v>
      </c>
      <c r="G1950" s="5" t="str">
        <f t="shared" si="30"/>
        <v>View Response</v>
      </c>
      <c r="H1950" t="s">
        <v>3020</v>
      </c>
      <c r="I1950" t="s">
        <v>3029</v>
      </c>
      <c r="J1950" t="s">
        <v>3029</v>
      </c>
      <c r="M1950" t="s">
        <v>2923</v>
      </c>
    </row>
    <row r="1951" spans="1:14" x14ac:dyDescent="0.35">
      <c r="A1951">
        <v>1192226</v>
      </c>
      <c r="B1951" t="s">
        <v>2570</v>
      </c>
      <c r="D1951" t="s">
        <v>4</v>
      </c>
      <c r="E1951" s="3" t="s">
        <v>4</v>
      </c>
      <c r="F1951" t="s">
        <v>1192</v>
      </c>
      <c r="G1951" s="5" t="str">
        <f t="shared" si="30"/>
        <v>View Response</v>
      </c>
      <c r="H1951" t="s">
        <v>3020</v>
      </c>
      <c r="I1951" t="s">
        <v>3029</v>
      </c>
      <c r="J1951" t="s">
        <v>3029</v>
      </c>
      <c r="M1951" t="s">
        <v>2924</v>
      </c>
    </row>
    <row r="1952" spans="1:14" x14ac:dyDescent="0.35">
      <c r="A1952">
        <v>1192226</v>
      </c>
      <c r="B1952" t="s">
        <v>2570</v>
      </c>
      <c r="D1952" t="s">
        <v>4</v>
      </c>
      <c r="E1952" s="3" t="s">
        <v>4</v>
      </c>
      <c r="F1952" t="s">
        <v>1192</v>
      </c>
      <c r="G1952" s="5" t="str">
        <f t="shared" si="30"/>
        <v>View Response</v>
      </c>
      <c r="H1952" t="s">
        <v>3020</v>
      </c>
      <c r="I1952" t="s">
        <v>3029</v>
      </c>
      <c r="J1952" t="s">
        <v>3029</v>
      </c>
      <c r="M1952" t="s">
        <v>2950</v>
      </c>
    </row>
    <row r="1953" spans="1:14" x14ac:dyDescent="0.35">
      <c r="A1953">
        <v>1192228</v>
      </c>
      <c r="B1953" t="s">
        <v>2574</v>
      </c>
      <c r="C1953" t="s">
        <v>4</v>
      </c>
      <c r="D1953" t="s">
        <v>4</v>
      </c>
      <c r="E1953" s="3" t="s">
        <v>127</v>
      </c>
      <c r="F1953" t="s">
        <v>1193</v>
      </c>
      <c r="G1953" s="5" t="str">
        <f t="shared" si="30"/>
        <v>View Response</v>
      </c>
      <c r="H1953" t="s">
        <v>3020</v>
      </c>
      <c r="I1953" t="s">
        <v>3029</v>
      </c>
      <c r="J1953" t="s">
        <v>3029</v>
      </c>
      <c r="N1953" t="s">
        <v>232</v>
      </c>
    </row>
    <row r="1954" spans="1:14" x14ac:dyDescent="0.35">
      <c r="A1954">
        <v>1192228</v>
      </c>
      <c r="B1954" t="s">
        <v>2574</v>
      </c>
      <c r="C1954" t="s">
        <v>4</v>
      </c>
      <c r="D1954" t="s">
        <v>4</v>
      </c>
      <c r="E1954" s="3" t="s">
        <v>127</v>
      </c>
      <c r="F1954" t="s">
        <v>1193</v>
      </c>
      <c r="G1954" s="5" t="str">
        <f t="shared" si="30"/>
        <v>View Response</v>
      </c>
      <c r="H1954" t="s">
        <v>3020</v>
      </c>
      <c r="I1954" t="s">
        <v>3029</v>
      </c>
      <c r="J1954" t="s">
        <v>3029</v>
      </c>
      <c r="M1954" t="s">
        <v>2916</v>
      </c>
    </row>
    <row r="1955" spans="1:14" x14ac:dyDescent="0.35">
      <c r="A1955">
        <v>1192229</v>
      </c>
      <c r="B1955" t="s">
        <v>2572</v>
      </c>
      <c r="C1955" t="s">
        <v>4</v>
      </c>
      <c r="D1955" t="s">
        <v>4</v>
      </c>
      <c r="E1955" s="3" t="s">
        <v>127</v>
      </c>
      <c r="F1955" t="s">
        <v>1194</v>
      </c>
      <c r="G1955" s="5" t="str">
        <f t="shared" si="30"/>
        <v>View Response</v>
      </c>
      <c r="H1955" t="s">
        <v>3020</v>
      </c>
      <c r="I1955" t="s">
        <v>3029</v>
      </c>
      <c r="J1955" t="s">
        <v>3029</v>
      </c>
      <c r="L1955" t="s">
        <v>2943</v>
      </c>
    </row>
    <row r="1956" spans="1:14" x14ac:dyDescent="0.35">
      <c r="A1956">
        <v>1192229</v>
      </c>
      <c r="B1956" t="s">
        <v>2572</v>
      </c>
      <c r="C1956" t="s">
        <v>4</v>
      </c>
      <c r="D1956" t="s">
        <v>4</v>
      </c>
      <c r="E1956" s="3" t="s">
        <v>127</v>
      </c>
      <c r="F1956" t="s">
        <v>1194</v>
      </c>
      <c r="G1956" s="5" t="str">
        <f t="shared" si="30"/>
        <v>View Response</v>
      </c>
      <c r="H1956" t="s">
        <v>3020</v>
      </c>
      <c r="I1956" t="s">
        <v>3029</v>
      </c>
      <c r="J1956" t="s">
        <v>3029</v>
      </c>
      <c r="M1956" t="s">
        <v>2916</v>
      </c>
    </row>
    <row r="1957" spans="1:14" x14ac:dyDescent="0.35">
      <c r="A1957">
        <v>1192230</v>
      </c>
      <c r="B1957" t="s">
        <v>2570</v>
      </c>
      <c r="D1957" t="s">
        <v>4</v>
      </c>
      <c r="E1957" s="3" t="s">
        <v>4</v>
      </c>
      <c r="F1957" t="s">
        <v>1195</v>
      </c>
      <c r="G1957" s="5" t="str">
        <f t="shared" si="30"/>
        <v>View Response</v>
      </c>
      <c r="H1957" t="s">
        <v>3020</v>
      </c>
      <c r="I1957" t="s">
        <v>3029</v>
      </c>
      <c r="J1957" t="s">
        <v>3029</v>
      </c>
      <c r="M1957" t="s">
        <v>2923</v>
      </c>
    </row>
    <row r="1958" spans="1:14" x14ac:dyDescent="0.35">
      <c r="A1958">
        <v>1192230</v>
      </c>
      <c r="B1958" t="s">
        <v>2570</v>
      </c>
      <c r="D1958" t="s">
        <v>4</v>
      </c>
      <c r="E1958" s="3" t="s">
        <v>4</v>
      </c>
      <c r="F1958" t="s">
        <v>1195</v>
      </c>
      <c r="G1958" s="5" t="str">
        <f t="shared" si="30"/>
        <v>View Response</v>
      </c>
      <c r="H1958" t="s">
        <v>3020</v>
      </c>
      <c r="I1958" t="s">
        <v>3029</v>
      </c>
      <c r="J1958" t="s">
        <v>3029</v>
      </c>
      <c r="M1958" t="s">
        <v>2924</v>
      </c>
    </row>
    <row r="1959" spans="1:14" x14ac:dyDescent="0.35">
      <c r="A1959">
        <v>1192230</v>
      </c>
      <c r="B1959" t="s">
        <v>2570</v>
      </c>
      <c r="D1959" t="s">
        <v>4</v>
      </c>
      <c r="E1959" s="3" t="s">
        <v>4</v>
      </c>
      <c r="F1959" t="s">
        <v>1195</v>
      </c>
      <c r="G1959" s="5" t="str">
        <f t="shared" si="30"/>
        <v>View Response</v>
      </c>
      <c r="H1959" t="s">
        <v>3020</v>
      </c>
      <c r="I1959" t="s">
        <v>3029</v>
      </c>
      <c r="J1959" t="s">
        <v>3029</v>
      </c>
      <c r="M1959" t="s">
        <v>2950</v>
      </c>
    </row>
    <row r="1960" spans="1:14" x14ac:dyDescent="0.35">
      <c r="A1960">
        <v>1192231</v>
      </c>
      <c r="B1960" t="s">
        <v>2572</v>
      </c>
      <c r="C1960" t="s">
        <v>4</v>
      </c>
      <c r="D1960" t="s">
        <v>4</v>
      </c>
      <c r="E1960" s="3" t="s">
        <v>127</v>
      </c>
      <c r="F1960" t="s">
        <v>1196</v>
      </c>
      <c r="G1960" s="5" t="str">
        <f t="shared" si="30"/>
        <v>View Response</v>
      </c>
      <c r="H1960" t="s">
        <v>3020</v>
      </c>
      <c r="I1960" t="s">
        <v>3029</v>
      </c>
      <c r="J1960" t="s">
        <v>3029</v>
      </c>
      <c r="L1960" t="s">
        <v>2930</v>
      </c>
    </row>
    <row r="1961" spans="1:14" x14ac:dyDescent="0.35">
      <c r="A1961">
        <v>1192231</v>
      </c>
      <c r="B1961" t="s">
        <v>2572</v>
      </c>
      <c r="C1961" t="s">
        <v>4</v>
      </c>
      <c r="D1961" t="s">
        <v>4</v>
      </c>
      <c r="E1961" s="3" t="s">
        <v>127</v>
      </c>
      <c r="F1961" t="s">
        <v>1196</v>
      </c>
      <c r="G1961" s="5" t="str">
        <f t="shared" si="30"/>
        <v>View Response</v>
      </c>
      <c r="H1961" t="s">
        <v>3020</v>
      </c>
      <c r="I1961" t="s">
        <v>3029</v>
      </c>
      <c r="J1961" t="s">
        <v>3029</v>
      </c>
      <c r="M1961" t="s">
        <v>2916</v>
      </c>
    </row>
    <row r="1962" spans="1:14" x14ac:dyDescent="0.35">
      <c r="A1962">
        <v>1192232</v>
      </c>
      <c r="B1962" t="s">
        <v>2570</v>
      </c>
      <c r="D1962" t="s">
        <v>4</v>
      </c>
      <c r="E1962" s="3" t="s">
        <v>4</v>
      </c>
      <c r="F1962" t="s">
        <v>1197</v>
      </c>
      <c r="G1962" s="5" t="str">
        <f t="shared" si="30"/>
        <v>View Response</v>
      </c>
      <c r="H1962" t="s">
        <v>3020</v>
      </c>
      <c r="I1962" t="s">
        <v>3029</v>
      </c>
      <c r="J1962" t="s">
        <v>3029</v>
      </c>
      <c r="M1962" t="s">
        <v>2923</v>
      </c>
    </row>
    <row r="1963" spans="1:14" x14ac:dyDescent="0.35">
      <c r="A1963">
        <v>1192232</v>
      </c>
      <c r="B1963" t="s">
        <v>2570</v>
      </c>
      <c r="D1963" t="s">
        <v>4</v>
      </c>
      <c r="E1963" s="3" t="s">
        <v>4</v>
      </c>
      <c r="F1963" t="s">
        <v>1197</v>
      </c>
      <c r="G1963" s="5" t="str">
        <f t="shared" si="30"/>
        <v>View Response</v>
      </c>
      <c r="H1963" t="s">
        <v>3020</v>
      </c>
      <c r="I1963" t="s">
        <v>3029</v>
      </c>
      <c r="J1963" t="s">
        <v>3029</v>
      </c>
      <c r="M1963" t="s">
        <v>2924</v>
      </c>
    </row>
    <row r="1964" spans="1:14" x14ac:dyDescent="0.35">
      <c r="A1964">
        <v>1192232</v>
      </c>
      <c r="B1964" t="s">
        <v>2570</v>
      </c>
      <c r="D1964" t="s">
        <v>4</v>
      </c>
      <c r="E1964" s="3" t="s">
        <v>4</v>
      </c>
      <c r="F1964" t="s">
        <v>1197</v>
      </c>
      <c r="G1964" s="5" t="str">
        <f t="shared" si="30"/>
        <v>View Response</v>
      </c>
      <c r="H1964" t="s">
        <v>3020</v>
      </c>
      <c r="I1964" t="s">
        <v>3029</v>
      </c>
      <c r="J1964" t="s">
        <v>3029</v>
      </c>
      <c r="M1964" t="s">
        <v>2950</v>
      </c>
    </row>
    <row r="1965" spans="1:14" x14ac:dyDescent="0.35">
      <c r="A1965">
        <v>1192234</v>
      </c>
      <c r="B1965" t="s">
        <v>2570</v>
      </c>
      <c r="D1965" t="s">
        <v>4</v>
      </c>
      <c r="E1965" s="3" t="s">
        <v>4</v>
      </c>
      <c r="F1965" t="s">
        <v>1198</v>
      </c>
      <c r="G1965" s="5" t="str">
        <f t="shared" si="30"/>
        <v>View Response</v>
      </c>
      <c r="H1965" t="s">
        <v>3020</v>
      </c>
      <c r="I1965" t="s">
        <v>3029</v>
      </c>
      <c r="J1965" t="s">
        <v>3029</v>
      </c>
      <c r="M1965" t="s">
        <v>2923</v>
      </c>
    </row>
    <row r="1966" spans="1:14" x14ac:dyDescent="0.35">
      <c r="A1966">
        <v>1192234</v>
      </c>
      <c r="B1966" t="s">
        <v>2570</v>
      </c>
      <c r="D1966" t="s">
        <v>4</v>
      </c>
      <c r="E1966" s="3" t="s">
        <v>4</v>
      </c>
      <c r="F1966" t="s">
        <v>1198</v>
      </c>
      <c r="G1966" s="5" t="str">
        <f t="shared" si="30"/>
        <v>View Response</v>
      </c>
      <c r="H1966" t="s">
        <v>3020</v>
      </c>
      <c r="I1966" t="s">
        <v>3029</v>
      </c>
      <c r="J1966" t="s">
        <v>3029</v>
      </c>
      <c r="M1966" t="s">
        <v>2924</v>
      </c>
    </row>
    <row r="1967" spans="1:14" x14ac:dyDescent="0.35">
      <c r="A1967">
        <v>1192234</v>
      </c>
      <c r="B1967" t="s">
        <v>2570</v>
      </c>
      <c r="D1967" t="s">
        <v>4</v>
      </c>
      <c r="E1967" s="3" t="s">
        <v>4</v>
      </c>
      <c r="F1967" t="s">
        <v>1198</v>
      </c>
      <c r="G1967" s="5" t="str">
        <f t="shared" si="30"/>
        <v>View Response</v>
      </c>
      <c r="H1967" t="s">
        <v>3020</v>
      </c>
      <c r="I1967" t="s">
        <v>3029</v>
      </c>
      <c r="J1967" t="s">
        <v>3029</v>
      </c>
      <c r="M1967" t="s">
        <v>2950</v>
      </c>
    </row>
    <row r="1968" spans="1:14" x14ac:dyDescent="0.35">
      <c r="A1968">
        <v>1192235</v>
      </c>
      <c r="B1968" t="s">
        <v>2575</v>
      </c>
      <c r="C1968" t="s">
        <v>4</v>
      </c>
      <c r="D1968" t="s">
        <v>4</v>
      </c>
      <c r="E1968" s="3" t="s">
        <v>4</v>
      </c>
      <c r="F1968" t="s">
        <v>1199</v>
      </c>
      <c r="G1968" s="5" t="str">
        <f t="shared" si="30"/>
        <v>View Response</v>
      </c>
      <c r="H1968" t="s">
        <v>3020</v>
      </c>
      <c r="I1968" t="s">
        <v>3023</v>
      </c>
      <c r="J1968" t="s">
        <v>3029</v>
      </c>
      <c r="L1968" t="s">
        <v>2942</v>
      </c>
    </row>
    <row r="1969" spans="1:13" x14ac:dyDescent="0.35">
      <c r="A1969">
        <v>1192236</v>
      </c>
      <c r="B1969" t="s">
        <v>2576</v>
      </c>
      <c r="C1969" t="s">
        <v>4</v>
      </c>
      <c r="D1969" t="s">
        <v>4</v>
      </c>
      <c r="E1969" s="3" t="s">
        <v>4</v>
      </c>
      <c r="F1969" t="s">
        <v>1200</v>
      </c>
      <c r="G1969" s="5" t="str">
        <f t="shared" si="30"/>
        <v>View Response</v>
      </c>
      <c r="H1969" t="s">
        <v>3020</v>
      </c>
      <c r="I1969" t="s">
        <v>3029</v>
      </c>
      <c r="J1969" t="s">
        <v>3029</v>
      </c>
      <c r="M1969" t="s">
        <v>2923</v>
      </c>
    </row>
    <row r="1970" spans="1:13" x14ac:dyDescent="0.35">
      <c r="A1970">
        <v>1192236</v>
      </c>
      <c r="B1970" t="s">
        <v>2576</v>
      </c>
      <c r="C1970" t="s">
        <v>4</v>
      </c>
      <c r="D1970" t="s">
        <v>4</v>
      </c>
      <c r="E1970" s="3" t="s">
        <v>4</v>
      </c>
      <c r="F1970" t="s">
        <v>1200</v>
      </c>
      <c r="G1970" s="5" t="str">
        <f t="shared" si="30"/>
        <v>View Response</v>
      </c>
      <c r="H1970" t="s">
        <v>3020</v>
      </c>
      <c r="I1970" t="s">
        <v>3029</v>
      </c>
      <c r="J1970" t="s">
        <v>3029</v>
      </c>
      <c r="M1970" t="s">
        <v>2924</v>
      </c>
    </row>
    <row r="1971" spans="1:13" x14ac:dyDescent="0.35">
      <c r="A1971">
        <v>1192236</v>
      </c>
      <c r="B1971" t="s">
        <v>2576</v>
      </c>
      <c r="C1971" t="s">
        <v>4</v>
      </c>
      <c r="D1971" t="s">
        <v>4</v>
      </c>
      <c r="E1971" s="3" t="s">
        <v>4</v>
      </c>
      <c r="F1971" t="s">
        <v>1200</v>
      </c>
      <c r="G1971" s="5" t="str">
        <f t="shared" si="30"/>
        <v>View Response</v>
      </c>
      <c r="H1971" t="s">
        <v>3020</v>
      </c>
      <c r="I1971" t="s">
        <v>3029</v>
      </c>
      <c r="J1971" t="s">
        <v>3029</v>
      </c>
      <c r="M1971" t="s">
        <v>2950</v>
      </c>
    </row>
    <row r="1972" spans="1:13" x14ac:dyDescent="0.35">
      <c r="A1972">
        <v>1192237</v>
      </c>
      <c r="B1972" t="s">
        <v>2577</v>
      </c>
      <c r="C1972" t="s">
        <v>1201</v>
      </c>
      <c r="D1972" t="s">
        <v>4</v>
      </c>
      <c r="E1972" s="3" t="s">
        <v>4</v>
      </c>
      <c r="F1972" t="s">
        <v>1202</v>
      </c>
      <c r="G1972" s="5" t="str">
        <f t="shared" si="30"/>
        <v>View Response</v>
      </c>
      <c r="H1972" t="s">
        <v>3029</v>
      </c>
      <c r="I1972" t="s">
        <v>3023</v>
      </c>
      <c r="J1972" t="s">
        <v>3029</v>
      </c>
      <c r="L1972" t="s">
        <v>2954</v>
      </c>
    </row>
    <row r="1973" spans="1:13" x14ac:dyDescent="0.35">
      <c r="A1973">
        <v>1192237</v>
      </c>
      <c r="B1973" t="s">
        <v>2577</v>
      </c>
      <c r="C1973" t="s">
        <v>1201</v>
      </c>
      <c r="D1973" t="s">
        <v>4</v>
      </c>
      <c r="E1973" s="3" t="s">
        <v>4</v>
      </c>
      <c r="F1973" t="s">
        <v>1202</v>
      </c>
      <c r="G1973" s="5" t="str">
        <f t="shared" si="30"/>
        <v>View Response</v>
      </c>
      <c r="H1973" t="s">
        <v>3029</v>
      </c>
      <c r="I1973" t="s">
        <v>3023</v>
      </c>
      <c r="J1973" t="s">
        <v>3029</v>
      </c>
      <c r="M1973" t="s">
        <v>2917</v>
      </c>
    </row>
    <row r="1974" spans="1:13" x14ac:dyDescent="0.35">
      <c r="A1974">
        <v>1192241</v>
      </c>
      <c r="B1974" t="s">
        <v>2576</v>
      </c>
      <c r="C1974" t="s">
        <v>4</v>
      </c>
      <c r="D1974" t="s">
        <v>4</v>
      </c>
      <c r="E1974" s="3" t="s">
        <v>4</v>
      </c>
      <c r="F1974" t="s">
        <v>1203</v>
      </c>
      <c r="G1974" s="5" t="str">
        <f t="shared" si="30"/>
        <v>View Response</v>
      </c>
      <c r="H1974" t="s">
        <v>3020</v>
      </c>
      <c r="I1974" t="s">
        <v>3029</v>
      </c>
      <c r="J1974" t="s">
        <v>3029</v>
      </c>
      <c r="M1974" t="s">
        <v>2923</v>
      </c>
    </row>
    <row r="1975" spans="1:13" x14ac:dyDescent="0.35">
      <c r="A1975">
        <v>1192241</v>
      </c>
      <c r="B1975" t="s">
        <v>2576</v>
      </c>
      <c r="C1975" t="s">
        <v>4</v>
      </c>
      <c r="D1975" t="s">
        <v>4</v>
      </c>
      <c r="E1975" s="3" t="s">
        <v>4</v>
      </c>
      <c r="F1975" t="s">
        <v>1203</v>
      </c>
      <c r="G1975" s="5" t="str">
        <f t="shared" si="30"/>
        <v>View Response</v>
      </c>
      <c r="H1975" t="s">
        <v>3020</v>
      </c>
      <c r="I1975" t="s">
        <v>3029</v>
      </c>
      <c r="J1975" t="s">
        <v>3029</v>
      </c>
      <c r="M1975" t="s">
        <v>2924</v>
      </c>
    </row>
    <row r="1976" spans="1:13" x14ac:dyDescent="0.35">
      <c r="A1976">
        <v>1192241</v>
      </c>
      <c r="B1976" t="s">
        <v>2576</v>
      </c>
      <c r="C1976" t="s">
        <v>4</v>
      </c>
      <c r="D1976" t="s">
        <v>4</v>
      </c>
      <c r="E1976" s="3" t="s">
        <v>4</v>
      </c>
      <c r="F1976" t="s">
        <v>1203</v>
      </c>
      <c r="G1976" s="5" t="str">
        <f t="shared" si="30"/>
        <v>View Response</v>
      </c>
      <c r="H1976" t="s">
        <v>3020</v>
      </c>
      <c r="I1976" t="s">
        <v>3029</v>
      </c>
      <c r="J1976" t="s">
        <v>3029</v>
      </c>
      <c r="M1976" t="s">
        <v>2950</v>
      </c>
    </row>
    <row r="1977" spans="1:13" x14ac:dyDescent="0.35">
      <c r="A1977">
        <v>1192242</v>
      </c>
      <c r="B1977" t="s">
        <v>2413</v>
      </c>
      <c r="C1977" t="s">
        <v>821</v>
      </c>
      <c r="D1977" t="s">
        <v>4</v>
      </c>
      <c r="E1977" s="3" t="s">
        <v>127</v>
      </c>
      <c r="F1977" t="s">
        <v>1204</v>
      </c>
      <c r="G1977" s="5" t="str">
        <f t="shared" si="30"/>
        <v>View Response</v>
      </c>
      <c r="H1977" t="s">
        <v>3020</v>
      </c>
      <c r="I1977" t="s">
        <v>3023</v>
      </c>
      <c r="J1977" t="s">
        <v>3021</v>
      </c>
      <c r="L1977" t="s">
        <v>2937</v>
      </c>
    </row>
    <row r="1978" spans="1:13" x14ac:dyDescent="0.35">
      <c r="A1978">
        <v>1192242</v>
      </c>
      <c r="B1978" t="s">
        <v>2413</v>
      </c>
      <c r="C1978" t="s">
        <v>821</v>
      </c>
      <c r="D1978" t="s">
        <v>4</v>
      </c>
      <c r="E1978" s="3" t="s">
        <v>127</v>
      </c>
      <c r="F1978" t="s">
        <v>1204</v>
      </c>
      <c r="G1978" s="5" t="str">
        <f t="shared" si="30"/>
        <v>View Response</v>
      </c>
      <c r="H1978" t="s">
        <v>3020</v>
      </c>
      <c r="I1978" t="s">
        <v>3023</v>
      </c>
      <c r="J1978" t="s">
        <v>3021</v>
      </c>
      <c r="M1978" t="s">
        <v>2951</v>
      </c>
    </row>
    <row r="1979" spans="1:13" x14ac:dyDescent="0.35">
      <c r="A1979">
        <v>1192242</v>
      </c>
      <c r="B1979" t="s">
        <v>2413</v>
      </c>
      <c r="C1979" t="s">
        <v>821</v>
      </c>
      <c r="D1979" t="s">
        <v>4</v>
      </c>
      <c r="E1979" s="3" t="s">
        <v>127</v>
      </c>
      <c r="F1979" t="s">
        <v>1204</v>
      </c>
      <c r="G1979" s="5" t="str">
        <f t="shared" si="30"/>
        <v>View Response</v>
      </c>
      <c r="H1979" t="s">
        <v>3020</v>
      </c>
      <c r="I1979" t="s">
        <v>3023</v>
      </c>
      <c r="J1979" t="s">
        <v>3021</v>
      </c>
      <c r="M1979" t="s">
        <v>2952</v>
      </c>
    </row>
    <row r="1980" spans="1:13" x14ac:dyDescent="0.35">
      <c r="A1980">
        <v>1192242</v>
      </c>
      <c r="B1980" t="s">
        <v>2413</v>
      </c>
      <c r="C1980" t="s">
        <v>821</v>
      </c>
      <c r="D1980" t="s">
        <v>4</v>
      </c>
      <c r="E1980" s="3" t="s">
        <v>127</v>
      </c>
      <c r="F1980" t="s">
        <v>1204</v>
      </c>
      <c r="G1980" s="5" t="str">
        <f t="shared" si="30"/>
        <v>View Response</v>
      </c>
      <c r="H1980" t="s">
        <v>3020</v>
      </c>
      <c r="I1980" t="s">
        <v>3023</v>
      </c>
      <c r="J1980" t="s">
        <v>3021</v>
      </c>
      <c r="M1980" t="s">
        <v>2953</v>
      </c>
    </row>
    <row r="1981" spans="1:13" x14ac:dyDescent="0.35">
      <c r="A1981">
        <v>1192246</v>
      </c>
      <c r="B1981" t="s">
        <v>2578</v>
      </c>
      <c r="C1981" t="s">
        <v>4</v>
      </c>
      <c r="D1981" t="s">
        <v>4</v>
      </c>
      <c r="E1981" s="3" t="s">
        <v>4</v>
      </c>
      <c r="F1981" t="s">
        <v>1205</v>
      </c>
      <c r="G1981" s="5" t="str">
        <f t="shared" si="30"/>
        <v>View Response</v>
      </c>
      <c r="H1981" t="s">
        <v>3020</v>
      </c>
      <c r="I1981" t="s">
        <v>3023</v>
      </c>
      <c r="J1981" t="s">
        <v>3029</v>
      </c>
      <c r="M1981" t="s">
        <v>2931</v>
      </c>
    </row>
    <row r="1982" spans="1:13" x14ac:dyDescent="0.35">
      <c r="A1982">
        <v>1192246</v>
      </c>
      <c r="B1982" t="s">
        <v>2578</v>
      </c>
      <c r="C1982" t="s">
        <v>4</v>
      </c>
      <c r="D1982" t="s">
        <v>4</v>
      </c>
      <c r="E1982" s="3" t="s">
        <v>4</v>
      </c>
      <c r="F1982" t="s">
        <v>1205</v>
      </c>
      <c r="G1982" s="5" t="str">
        <f t="shared" si="30"/>
        <v>View Response</v>
      </c>
      <c r="H1982" t="s">
        <v>3020</v>
      </c>
      <c r="I1982" t="s">
        <v>3023</v>
      </c>
      <c r="J1982" t="s">
        <v>3029</v>
      </c>
      <c r="M1982" t="s">
        <v>2932</v>
      </c>
    </row>
    <row r="1983" spans="1:13" x14ac:dyDescent="0.35">
      <c r="A1983">
        <v>1192249</v>
      </c>
      <c r="B1983" t="s">
        <v>2576</v>
      </c>
      <c r="C1983" t="s">
        <v>4</v>
      </c>
      <c r="D1983" t="s">
        <v>4</v>
      </c>
      <c r="E1983" s="3" t="s">
        <v>4</v>
      </c>
      <c r="F1983" t="s">
        <v>1206</v>
      </c>
      <c r="G1983" s="5" t="str">
        <f t="shared" si="30"/>
        <v>View Response</v>
      </c>
      <c r="H1983" t="s">
        <v>3020</v>
      </c>
      <c r="I1983" t="s">
        <v>3029</v>
      </c>
      <c r="J1983" t="s">
        <v>3029</v>
      </c>
      <c r="M1983" t="s">
        <v>2923</v>
      </c>
    </row>
    <row r="1984" spans="1:13" x14ac:dyDescent="0.35">
      <c r="A1984">
        <v>1192249</v>
      </c>
      <c r="B1984" t="s">
        <v>2576</v>
      </c>
      <c r="C1984" t="s">
        <v>4</v>
      </c>
      <c r="D1984" t="s">
        <v>4</v>
      </c>
      <c r="E1984" s="3" t="s">
        <v>4</v>
      </c>
      <c r="F1984" t="s">
        <v>1206</v>
      </c>
      <c r="G1984" s="5" t="str">
        <f t="shared" si="30"/>
        <v>View Response</v>
      </c>
      <c r="H1984" t="s">
        <v>3020</v>
      </c>
      <c r="I1984" t="s">
        <v>3029</v>
      </c>
      <c r="J1984" t="s">
        <v>3029</v>
      </c>
      <c r="M1984" t="s">
        <v>2924</v>
      </c>
    </row>
    <row r="1985" spans="1:14" x14ac:dyDescent="0.35">
      <c r="A1985">
        <v>1192249</v>
      </c>
      <c r="B1985" t="s">
        <v>2576</v>
      </c>
      <c r="C1985" t="s">
        <v>4</v>
      </c>
      <c r="D1985" t="s">
        <v>4</v>
      </c>
      <c r="E1985" s="3" t="s">
        <v>4</v>
      </c>
      <c r="F1985" t="s">
        <v>1206</v>
      </c>
      <c r="G1985" s="5" t="str">
        <f t="shared" si="30"/>
        <v>View Response</v>
      </c>
      <c r="H1985" t="s">
        <v>3020</v>
      </c>
      <c r="I1985" t="s">
        <v>3029</v>
      </c>
      <c r="J1985" t="s">
        <v>3029</v>
      </c>
      <c r="M1985" t="s">
        <v>2950</v>
      </c>
    </row>
    <row r="1986" spans="1:14" x14ac:dyDescent="0.35">
      <c r="A1986">
        <v>1192253</v>
      </c>
      <c r="B1986" t="s">
        <v>2579</v>
      </c>
      <c r="C1986" t="s">
        <v>1207</v>
      </c>
      <c r="D1986" t="s">
        <v>4</v>
      </c>
      <c r="E1986" s="3" t="s">
        <v>4</v>
      </c>
      <c r="F1986" t="s">
        <v>1208</v>
      </c>
      <c r="G1986" s="5" t="str">
        <f t="shared" si="30"/>
        <v>View Response</v>
      </c>
      <c r="H1986" t="s">
        <v>3020</v>
      </c>
      <c r="I1986" t="s">
        <v>3023</v>
      </c>
      <c r="J1986" t="s">
        <v>3029</v>
      </c>
      <c r="L1986" t="s">
        <v>2930</v>
      </c>
    </row>
    <row r="1987" spans="1:14" x14ac:dyDescent="0.35">
      <c r="A1987">
        <v>1192253</v>
      </c>
      <c r="B1987" t="s">
        <v>2579</v>
      </c>
      <c r="C1987" t="s">
        <v>1207</v>
      </c>
      <c r="D1987" t="s">
        <v>4</v>
      </c>
      <c r="E1987" s="3" t="s">
        <v>4</v>
      </c>
      <c r="F1987" t="s">
        <v>1208</v>
      </c>
      <c r="G1987" s="5" t="str">
        <f t="shared" ref="G1987:G2050" si="31">HYPERLINK(F1987,"View Response")</f>
        <v>View Response</v>
      </c>
      <c r="H1987" t="s">
        <v>3020</v>
      </c>
      <c r="I1987" t="s">
        <v>3023</v>
      </c>
      <c r="J1987" t="s">
        <v>3029</v>
      </c>
      <c r="L1987" t="s">
        <v>2943</v>
      </c>
    </row>
    <row r="1988" spans="1:14" x14ac:dyDescent="0.35">
      <c r="A1988">
        <v>1192253</v>
      </c>
      <c r="B1988" t="s">
        <v>2579</v>
      </c>
      <c r="C1988" t="s">
        <v>1207</v>
      </c>
      <c r="D1988" t="s">
        <v>4</v>
      </c>
      <c r="E1988" s="3" t="s">
        <v>4</v>
      </c>
      <c r="F1988" t="s">
        <v>1208</v>
      </c>
      <c r="G1988" s="5" t="str">
        <f t="shared" si="31"/>
        <v>View Response</v>
      </c>
      <c r="H1988" t="s">
        <v>3020</v>
      </c>
      <c r="I1988" t="s">
        <v>3023</v>
      </c>
      <c r="J1988" t="s">
        <v>3029</v>
      </c>
      <c r="L1988" t="s">
        <v>2942</v>
      </c>
    </row>
    <row r="1989" spans="1:14" x14ac:dyDescent="0.35">
      <c r="A1989">
        <v>1192253</v>
      </c>
      <c r="B1989" t="s">
        <v>2579</v>
      </c>
      <c r="C1989" t="s">
        <v>1207</v>
      </c>
      <c r="D1989" t="s">
        <v>4</v>
      </c>
      <c r="E1989" s="3" t="s">
        <v>4</v>
      </c>
      <c r="F1989" t="s">
        <v>1208</v>
      </c>
      <c r="G1989" s="5" t="str">
        <f t="shared" si="31"/>
        <v>View Response</v>
      </c>
      <c r="H1989" t="s">
        <v>3020</v>
      </c>
      <c r="I1989" t="s">
        <v>3023</v>
      </c>
      <c r="J1989" t="s">
        <v>3029</v>
      </c>
      <c r="L1989" t="s">
        <v>2937</v>
      </c>
    </row>
    <row r="1990" spans="1:14" x14ac:dyDescent="0.35">
      <c r="A1990">
        <v>1192253</v>
      </c>
      <c r="B1990" t="s">
        <v>2579</v>
      </c>
      <c r="C1990" t="s">
        <v>1207</v>
      </c>
      <c r="D1990" t="s">
        <v>4</v>
      </c>
      <c r="E1990" s="3" t="s">
        <v>4</v>
      </c>
      <c r="F1990" t="s">
        <v>1208</v>
      </c>
      <c r="G1990" s="5" t="str">
        <f t="shared" si="31"/>
        <v>View Response</v>
      </c>
      <c r="H1990" t="s">
        <v>3020</v>
      </c>
      <c r="I1990" t="s">
        <v>3023</v>
      </c>
      <c r="J1990" t="s">
        <v>3029</v>
      </c>
      <c r="M1990" t="s">
        <v>2916</v>
      </c>
    </row>
    <row r="1991" spans="1:14" x14ac:dyDescent="0.35">
      <c r="A1991">
        <v>1192254</v>
      </c>
      <c r="B1991" t="s">
        <v>2580</v>
      </c>
      <c r="C1991" t="s">
        <v>4</v>
      </c>
      <c r="D1991" t="s">
        <v>4</v>
      </c>
      <c r="E1991" s="3" t="s">
        <v>127</v>
      </c>
      <c r="F1991" t="s">
        <v>1209</v>
      </c>
      <c r="G1991" s="5" t="str">
        <f t="shared" si="31"/>
        <v>View Response</v>
      </c>
      <c r="H1991" t="s">
        <v>3020</v>
      </c>
      <c r="I1991" t="s">
        <v>3024</v>
      </c>
      <c r="J1991" t="s">
        <v>3021</v>
      </c>
      <c r="L1991" t="s">
        <v>2968</v>
      </c>
    </row>
    <row r="1992" spans="1:14" x14ac:dyDescent="0.35">
      <c r="A1992">
        <v>1192254</v>
      </c>
      <c r="B1992" t="s">
        <v>2580</v>
      </c>
      <c r="C1992" t="s">
        <v>4</v>
      </c>
      <c r="D1992" t="s">
        <v>4</v>
      </c>
      <c r="E1992" s="3" t="s">
        <v>127</v>
      </c>
      <c r="F1992" t="s">
        <v>1209</v>
      </c>
      <c r="G1992" s="5" t="str">
        <f t="shared" si="31"/>
        <v>View Response</v>
      </c>
      <c r="H1992" t="s">
        <v>3020</v>
      </c>
      <c r="I1992" t="s">
        <v>3024</v>
      </c>
      <c r="J1992" t="s">
        <v>3021</v>
      </c>
      <c r="M1992" t="s">
        <v>2917</v>
      </c>
    </row>
    <row r="1993" spans="1:14" x14ac:dyDescent="0.35">
      <c r="A1993">
        <v>1192255</v>
      </c>
      <c r="B1993" t="s">
        <v>2581</v>
      </c>
      <c r="C1993" t="s">
        <v>4</v>
      </c>
      <c r="D1993" t="s">
        <v>1210</v>
      </c>
      <c r="E1993" s="3" t="s">
        <v>127</v>
      </c>
      <c r="F1993" t="s">
        <v>1211</v>
      </c>
      <c r="G1993" s="5" t="str">
        <f t="shared" si="31"/>
        <v>View Response</v>
      </c>
      <c r="H1993" t="s">
        <v>3020</v>
      </c>
      <c r="I1993" t="s">
        <v>3023</v>
      </c>
      <c r="J1993" t="s">
        <v>3022</v>
      </c>
      <c r="L1993" t="s">
        <v>2968</v>
      </c>
    </row>
    <row r="1994" spans="1:14" x14ac:dyDescent="0.35">
      <c r="A1994">
        <v>1192255</v>
      </c>
      <c r="B1994" t="s">
        <v>2581</v>
      </c>
      <c r="C1994" t="s">
        <v>4</v>
      </c>
      <c r="D1994" t="s">
        <v>1210</v>
      </c>
      <c r="E1994" s="3" t="s">
        <v>127</v>
      </c>
      <c r="F1994" t="s">
        <v>1211</v>
      </c>
      <c r="G1994" s="5" t="str">
        <f t="shared" si="31"/>
        <v>View Response</v>
      </c>
      <c r="H1994" t="s">
        <v>3020</v>
      </c>
      <c r="I1994" t="s">
        <v>3023</v>
      </c>
      <c r="J1994" t="s">
        <v>3022</v>
      </c>
      <c r="L1994" t="s">
        <v>2938</v>
      </c>
    </row>
    <row r="1995" spans="1:14" x14ac:dyDescent="0.35">
      <c r="A1995">
        <v>1192256</v>
      </c>
      <c r="B1995" t="s">
        <v>2582</v>
      </c>
      <c r="C1995" t="s">
        <v>4</v>
      </c>
      <c r="D1995" t="s">
        <v>4</v>
      </c>
      <c r="E1995" s="3" t="s">
        <v>4</v>
      </c>
      <c r="F1995" t="s">
        <v>1212</v>
      </c>
      <c r="G1995" s="5" t="str">
        <f t="shared" si="31"/>
        <v>View Response</v>
      </c>
      <c r="H1995" t="s">
        <v>3020</v>
      </c>
      <c r="I1995" t="s">
        <v>3029</v>
      </c>
      <c r="J1995" t="s">
        <v>3029</v>
      </c>
      <c r="M1995" t="s">
        <v>2917</v>
      </c>
    </row>
    <row r="1996" spans="1:14" x14ac:dyDescent="0.35">
      <c r="A1996">
        <v>1192259</v>
      </c>
      <c r="B1996" t="s">
        <v>2583</v>
      </c>
      <c r="C1996" t="s">
        <v>4</v>
      </c>
      <c r="D1996" t="s">
        <v>4</v>
      </c>
      <c r="E1996" s="3" t="s">
        <v>127</v>
      </c>
      <c r="F1996" t="s">
        <v>1213</v>
      </c>
      <c r="G1996" s="5" t="str">
        <f t="shared" si="31"/>
        <v>View Response</v>
      </c>
      <c r="H1996" t="s">
        <v>3020</v>
      </c>
      <c r="I1996" t="s">
        <v>3029</v>
      </c>
      <c r="J1996" t="s">
        <v>3029</v>
      </c>
      <c r="N1996" t="s">
        <v>232</v>
      </c>
    </row>
    <row r="1997" spans="1:14" x14ac:dyDescent="0.35">
      <c r="A1997">
        <v>1192259</v>
      </c>
      <c r="B1997" t="s">
        <v>2583</v>
      </c>
      <c r="C1997" t="s">
        <v>4</v>
      </c>
      <c r="D1997" t="s">
        <v>4</v>
      </c>
      <c r="E1997" s="3" t="s">
        <v>127</v>
      </c>
      <c r="F1997" t="s">
        <v>1213</v>
      </c>
      <c r="G1997" s="5" t="str">
        <f t="shared" si="31"/>
        <v>View Response</v>
      </c>
      <c r="H1997" t="s">
        <v>3020</v>
      </c>
      <c r="I1997" t="s">
        <v>3029</v>
      </c>
      <c r="J1997" t="s">
        <v>3029</v>
      </c>
      <c r="L1997" t="s">
        <v>2942</v>
      </c>
    </row>
    <row r="1998" spans="1:14" x14ac:dyDescent="0.35">
      <c r="A1998">
        <v>1192259</v>
      </c>
      <c r="B1998" t="s">
        <v>2583</v>
      </c>
      <c r="C1998" t="s">
        <v>4</v>
      </c>
      <c r="D1998" t="s">
        <v>4</v>
      </c>
      <c r="E1998" s="3" t="s">
        <v>127</v>
      </c>
      <c r="F1998" t="s">
        <v>1213</v>
      </c>
      <c r="G1998" s="5" t="str">
        <f t="shared" si="31"/>
        <v>View Response</v>
      </c>
      <c r="H1998" t="s">
        <v>3020</v>
      </c>
      <c r="I1998" t="s">
        <v>3029</v>
      </c>
      <c r="J1998" t="s">
        <v>3029</v>
      </c>
      <c r="L1998" t="s">
        <v>2937</v>
      </c>
    </row>
    <row r="1999" spans="1:14" x14ac:dyDescent="0.35">
      <c r="A1999">
        <v>1192260</v>
      </c>
      <c r="B1999" t="s">
        <v>2576</v>
      </c>
      <c r="C1999" t="s">
        <v>4</v>
      </c>
      <c r="D1999" t="s">
        <v>4</v>
      </c>
      <c r="E1999" s="3" t="s">
        <v>4</v>
      </c>
      <c r="F1999" t="s">
        <v>1214</v>
      </c>
      <c r="G1999" s="5" t="str">
        <f t="shared" si="31"/>
        <v>View Response</v>
      </c>
      <c r="H1999" t="s">
        <v>3020</v>
      </c>
      <c r="I1999" t="s">
        <v>3029</v>
      </c>
      <c r="J1999" t="s">
        <v>3029</v>
      </c>
      <c r="M1999" t="s">
        <v>2923</v>
      </c>
    </row>
    <row r="2000" spans="1:14" x14ac:dyDescent="0.35">
      <c r="A2000">
        <v>1192260</v>
      </c>
      <c r="B2000" t="s">
        <v>2576</v>
      </c>
      <c r="C2000" t="s">
        <v>4</v>
      </c>
      <c r="D2000" t="s">
        <v>4</v>
      </c>
      <c r="E2000" s="3" t="s">
        <v>4</v>
      </c>
      <c r="F2000" t="s">
        <v>1214</v>
      </c>
      <c r="G2000" s="5" t="str">
        <f t="shared" si="31"/>
        <v>View Response</v>
      </c>
      <c r="H2000" t="s">
        <v>3020</v>
      </c>
      <c r="I2000" t="s">
        <v>3029</v>
      </c>
      <c r="J2000" t="s">
        <v>3029</v>
      </c>
      <c r="M2000" t="s">
        <v>2924</v>
      </c>
    </row>
    <row r="2001" spans="1:14" x14ac:dyDescent="0.35">
      <c r="A2001">
        <v>1192260</v>
      </c>
      <c r="B2001" t="s">
        <v>2576</v>
      </c>
      <c r="C2001" t="s">
        <v>4</v>
      </c>
      <c r="D2001" t="s">
        <v>4</v>
      </c>
      <c r="E2001" s="3" t="s">
        <v>4</v>
      </c>
      <c r="F2001" t="s">
        <v>1214</v>
      </c>
      <c r="G2001" s="5" t="str">
        <f t="shared" si="31"/>
        <v>View Response</v>
      </c>
      <c r="H2001" t="s">
        <v>3020</v>
      </c>
      <c r="I2001" t="s">
        <v>3029</v>
      </c>
      <c r="J2001" t="s">
        <v>3029</v>
      </c>
      <c r="M2001" t="s">
        <v>2950</v>
      </c>
    </row>
    <row r="2002" spans="1:14" x14ac:dyDescent="0.35">
      <c r="A2002">
        <v>1192262</v>
      </c>
      <c r="B2002" t="s">
        <v>2584</v>
      </c>
      <c r="C2002" t="s">
        <v>4</v>
      </c>
      <c r="D2002" t="s">
        <v>4</v>
      </c>
      <c r="E2002" s="3" t="s">
        <v>4</v>
      </c>
      <c r="F2002" t="s">
        <v>1215</v>
      </c>
      <c r="G2002" s="5" t="str">
        <f t="shared" si="31"/>
        <v>View Response</v>
      </c>
      <c r="H2002" t="s">
        <v>3020</v>
      </c>
      <c r="I2002" t="s">
        <v>3023</v>
      </c>
      <c r="J2002" t="s">
        <v>3029</v>
      </c>
      <c r="L2002" t="s">
        <v>2937</v>
      </c>
    </row>
    <row r="2003" spans="1:14" x14ac:dyDescent="0.35">
      <c r="A2003">
        <v>1192264</v>
      </c>
      <c r="B2003" t="s">
        <v>2576</v>
      </c>
      <c r="C2003" t="s">
        <v>4</v>
      </c>
      <c r="D2003" t="s">
        <v>4</v>
      </c>
      <c r="E2003" s="3" t="s">
        <v>4</v>
      </c>
      <c r="F2003" t="s">
        <v>1216</v>
      </c>
      <c r="G2003" s="5" t="str">
        <f t="shared" si="31"/>
        <v>View Response</v>
      </c>
      <c r="H2003" t="s">
        <v>3020</v>
      </c>
      <c r="I2003" t="s">
        <v>3029</v>
      </c>
      <c r="J2003" t="s">
        <v>3029</v>
      </c>
      <c r="M2003" t="s">
        <v>2923</v>
      </c>
    </row>
    <row r="2004" spans="1:14" x14ac:dyDescent="0.35">
      <c r="A2004">
        <v>1192264</v>
      </c>
      <c r="B2004" t="s">
        <v>2576</v>
      </c>
      <c r="C2004" t="s">
        <v>4</v>
      </c>
      <c r="D2004" t="s">
        <v>4</v>
      </c>
      <c r="E2004" s="3" t="s">
        <v>4</v>
      </c>
      <c r="F2004" t="s">
        <v>1216</v>
      </c>
      <c r="G2004" s="5" t="str">
        <f t="shared" si="31"/>
        <v>View Response</v>
      </c>
      <c r="H2004" t="s">
        <v>3020</v>
      </c>
      <c r="I2004" t="s">
        <v>3029</v>
      </c>
      <c r="J2004" t="s">
        <v>3029</v>
      </c>
      <c r="M2004" t="s">
        <v>2924</v>
      </c>
    </row>
    <row r="2005" spans="1:14" x14ac:dyDescent="0.35">
      <c r="A2005">
        <v>1192264</v>
      </c>
      <c r="B2005" t="s">
        <v>2576</v>
      </c>
      <c r="C2005" t="s">
        <v>4</v>
      </c>
      <c r="D2005" t="s">
        <v>4</v>
      </c>
      <c r="E2005" s="3" t="s">
        <v>4</v>
      </c>
      <c r="F2005" t="s">
        <v>1216</v>
      </c>
      <c r="G2005" s="5" t="str">
        <f t="shared" si="31"/>
        <v>View Response</v>
      </c>
      <c r="H2005" t="s">
        <v>3020</v>
      </c>
      <c r="I2005" t="s">
        <v>3029</v>
      </c>
      <c r="J2005" t="s">
        <v>3029</v>
      </c>
      <c r="M2005" t="s">
        <v>2950</v>
      </c>
    </row>
    <row r="2006" spans="1:14" x14ac:dyDescent="0.35">
      <c r="A2006">
        <v>1192266</v>
      </c>
      <c r="B2006" t="s">
        <v>2585</v>
      </c>
      <c r="C2006" t="s">
        <v>4</v>
      </c>
      <c r="D2006" t="s">
        <v>1217</v>
      </c>
      <c r="E2006" s="3" t="s">
        <v>127</v>
      </c>
      <c r="F2006" t="s">
        <v>1218</v>
      </c>
      <c r="G2006" s="5" t="str">
        <f t="shared" si="31"/>
        <v>View Response</v>
      </c>
      <c r="H2006" t="s">
        <v>3020</v>
      </c>
      <c r="I2006" t="s">
        <v>3023</v>
      </c>
      <c r="J2006" t="s">
        <v>3021</v>
      </c>
      <c r="L2006" t="s">
        <v>2925</v>
      </c>
    </row>
    <row r="2007" spans="1:14" x14ac:dyDescent="0.35">
      <c r="A2007">
        <v>1192267</v>
      </c>
      <c r="B2007" t="s">
        <v>2585</v>
      </c>
      <c r="C2007" t="s">
        <v>4</v>
      </c>
      <c r="D2007" t="s">
        <v>1217</v>
      </c>
      <c r="E2007" s="3" t="s">
        <v>127</v>
      </c>
      <c r="F2007" t="s">
        <v>1219</v>
      </c>
      <c r="G2007" s="5" t="str">
        <f t="shared" si="31"/>
        <v>View Response</v>
      </c>
      <c r="H2007" t="s">
        <v>3020</v>
      </c>
      <c r="I2007" t="s">
        <v>3023</v>
      </c>
      <c r="J2007" t="s">
        <v>3021</v>
      </c>
      <c r="N2007" t="s">
        <v>338</v>
      </c>
    </row>
    <row r="2008" spans="1:14" x14ac:dyDescent="0.35">
      <c r="A2008">
        <v>1192267</v>
      </c>
      <c r="B2008" t="s">
        <v>2585</v>
      </c>
      <c r="C2008" t="s">
        <v>4</v>
      </c>
      <c r="D2008" t="s">
        <v>1217</v>
      </c>
      <c r="E2008" s="3" t="s">
        <v>127</v>
      </c>
      <c r="F2008" t="s">
        <v>1219</v>
      </c>
      <c r="G2008" s="5" t="str">
        <f t="shared" si="31"/>
        <v>View Response</v>
      </c>
      <c r="H2008" t="s">
        <v>3020</v>
      </c>
      <c r="I2008" t="s">
        <v>3023</v>
      </c>
      <c r="J2008" t="s">
        <v>3021</v>
      </c>
      <c r="M2008" t="s">
        <v>2931</v>
      </c>
    </row>
    <row r="2009" spans="1:14" x14ac:dyDescent="0.35">
      <c r="A2009">
        <v>1192269</v>
      </c>
      <c r="B2009" t="s">
        <v>2413</v>
      </c>
      <c r="C2009" t="s">
        <v>821</v>
      </c>
      <c r="D2009" t="s">
        <v>4</v>
      </c>
      <c r="E2009" s="3" t="s">
        <v>127</v>
      </c>
      <c r="F2009" t="s">
        <v>1220</v>
      </c>
      <c r="G2009" s="5" t="str">
        <f t="shared" si="31"/>
        <v>View Response</v>
      </c>
      <c r="H2009" t="s">
        <v>3020</v>
      </c>
      <c r="I2009" t="s">
        <v>3023</v>
      </c>
      <c r="J2009" t="s">
        <v>3029</v>
      </c>
      <c r="N2009" t="s">
        <v>338</v>
      </c>
    </row>
    <row r="2010" spans="1:14" x14ac:dyDescent="0.35">
      <c r="A2010">
        <v>1192269</v>
      </c>
      <c r="B2010" t="s">
        <v>2413</v>
      </c>
      <c r="C2010" t="s">
        <v>821</v>
      </c>
      <c r="D2010" t="s">
        <v>4</v>
      </c>
      <c r="E2010" s="3" t="s">
        <v>127</v>
      </c>
      <c r="F2010" t="s">
        <v>1220</v>
      </c>
      <c r="G2010" s="5" t="str">
        <f t="shared" si="31"/>
        <v>View Response</v>
      </c>
      <c r="H2010" t="s">
        <v>3020</v>
      </c>
      <c r="I2010" t="s">
        <v>3023</v>
      </c>
      <c r="J2010" t="s">
        <v>3029</v>
      </c>
      <c r="M2010" t="s">
        <v>2951</v>
      </c>
    </row>
    <row r="2011" spans="1:14" x14ac:dyDescent="0.35">
      <c r="A2011">
        <v>1192269</v>
      </c>
      <c r="B2011" t="s">
        <v>2413</v>
      </c>
      <c r="C2011" t="s">
        <v>821</v>
      </c>
      <c r="D2011" t="s">
        <v>4</v>
      </c>
      <c r="E2011" s="3" t="s">
        <v>127</v>
      </c>
      <c r="F2011" t="s">
        <v>1220</v>
      </c>
      <c r="G2011" s="5" t="str">
        <f t="shared" si="31"/>
        <v>View Response</v>
      </c>
      <c r="H2011" t="s">
        <v>3020</v>
      </c>
      <c r="I2011" t="s">
        <v>3023</v>
      </c>
      <c r="J2011" t="s">
        <v>3029</v>
      </c>
      <c r="M2011" t="s">
        <v>2952</v>
      </c>
    </row>
    <row r="2012" spans="1:14" x14ac:dyDescent="0.35">
      <c r="A2012">
        <v>1192269</v>
      </c>
      <c r="B2012" t="s">
        <v>2413</v>
      </c>
      <c r="C2012" t="s">
        <v>821</v>
      </c>
      <c r="D2012" t="s">
        <v>4</v>
      </c>
      <c r="E2012" s="3" t="s">
        <v>127</v>
      </c>
      <c r="F2012" t="s">
        <v>1220</v>
      </c>
      <c r="G2012" s="5" t="str">
        <f t="shared" si="31"/>
        <v>View Response</v>
      </c>
      <c r="H2012" t="s">
        <v>3020</v>
      </c>
      <c r="I2012" t="s">
        <v>3023</v>
      </c>
      <c r="J2012" t="s">
        <v>3029</v>
      </c>
      <c r="M2012" t="s">
        <v>2953</v>
      </c>
    </row>
    <row r="2013" spans="1:14" x14ac:dyDescent="0.35">
      <c r="A2013">
        <v>1192270</v>
      </c>
      <c r="B2013" t="s">
        <v>2586</v>
      </c>
      <c r="C2013" t="s">
        <v>601</v>
      </c>
      <c r="D2013" t="s">
        <v>4</v>
      </c>
      <c r="E2013" s="3" t="s">
        <v>127</v>
      </c>
      <c r="F2013" t="s">
        <v>1221</v>
      </c>
      <c r="G2013" s="5" t="str">
        <f t="shared" si="31"/>
        <v>View Response</v>
      </c>
      <c r="H2013" t="s">
        <v>3029</v>
      </c>
      <c r="I2013" t="s">
        <v>3023</v>
      </c>
      <c r="J2013" t="s">
        <v>3029</v>
      </c>
      <c r="M2013" t="s">
        <v>2917</v>
      </c>
    </row>
    <row r="2014" spans="1:14" x14ac:dyDescent="0.35">
      <c r="A2014">
        <v>1192271</v>
      </c>
      <c r="B2014" t="s">
        <v>2587</v>
      </c>
      <c r="C2014" t="s">
        <v>4</v>
      </c>
      <c r="D2014" t="s">
        <v>4</v>
      </c>
      <c r="E2014" s="3" t="s">
        <v>127</v>
      </c>
      <c r="F2014" t="s">
        <v>1222</v>
      </c>
      <c r="G2014" s="5" t="str">
        <f t="shared" si="31"/>
        <v>View Response</v>
      </c>
      <c r="H2014" t="s">
        <v>3020</v>
      </c>
      <c r="I2014" t="s">
        <v>3024</v>
      </c>
      <c r="J2014" t="s">
        <v>3021</v>
      </c>
      <c r="L2014" t="s">
        <v>2968</v>
      </c>
    </row>
    <row r="2015" spans="1:14" x14ac:dyDescent="0.35">
      <c r="A2015">
        <v>1192271</v>
      </c>
      <c r="B2015" t="s">
        <v>2587</v>
      </c>
      <c r="C2015" t="s">
        <v>4</v>
      </c>
      <c r="D2015" t="s">
        <v>4</v>
      </c>
      <c r="E2015" s="3" t="s">
        <v>127</v>
      </c>
      <c r="F2015" t="s">
        <v>1222</v>
      </c>
      <c r="G2015" s="5" t="str">
        <f t="shared" si="31"/>
        <v>View Response</v>
      </c>
      <c r="H2015" t="s">
        <v>3020</v>
      </c>
      <c r="I2015" t="s">
        <v>3024</v>
      </c>
      <c r="J2015" t="s">
        <v>3021</v>
      </c>
      <c r="M2015" t="s">
        <v>2917</v>
      </c>
    </row>
    <row r="2016" spans="1:14" x14ac:dyDescent="0.35">
      <c r="A2016">
        <v>1192273</v>
      </c>
      <c r="B2016" t="s">
        <v>2588</v>
      </c>
      <c r="C2016" t="s">
        <v>1223</v>
      </c>
      <c r="D2016" t="s">
        <v>4</v>
      </c>
      <c r="E2016" s="3" t="s">
        <v>4</v>
      </c>
      <c r="F2016" t="s">
        <v>1224</v>
      </c>
      <c r="G2016" s="5" t="str">
        <f t="shared" si="31"/>
        <v>View Response</v>
      </c>
      <c r="H2016" t="s">
        <v>3020</v>
      </c>
      <c r="I2016" t="s">
        <v>3029</v>
      </c>
      <c r="J2016" t="s">
        <v>3029</v>
      </c>
      <c r="L2016" t="s">
        <v>2954</v>
      </c>
    </row>
    <row r="2017" spans="1:13" x14ac:dyDescent="0.35">
      <c r="A2017">
        <v>1192274</v>
      </c>
      <c r="B2017" t="s">
        <v>2584</v>
      </c>
      <c r="C2017" t="s">
        <v>4</v>
      </c>
      <c r="D2017" t="s">
        <v>4</v>
      </c>
      <c r="E2017" s="3" t="s">
        <v>4</v>
      </c>
      <c r="F2017" t="s">
        <v>1225</v>
      </c>
      <c r="G2017" s="5" t="str">
        <f t="shared" si="31"/>
        <v>View Response</v>
      </c>
      <c r="H2017" t="s">
        <v>3020</v>
      </c>
      <c r="I2017" t="s">
        <v>3029</v>
      </c>
      <c r="J2017" t="s">
        <v>3029</v>
      </c>
      <c r="L2017" t="s">
        <v>2943</v>
      </c>
    </row>
    <row r="2018" spans="1:13" x14ac:dyDescent="0.35">
      <c r="A2018">
        <v>1192274</v>
      </c>
      <c r="B2018" t="s">
        <v>2584</v>
      </c>
      <c r="C2018" t="s">
        <v>4</v>
      </c>
      <c r="D2018" t="s">
        <v>4</v>
      </c>
      <c r="E2018" s="3" t="s">
        <v>4</v>
      </c>
      <c r="F2018" t="s">
        <v>1225</v>
      </c>
      <c r="G2018" s="5" t="str">
        <f t="shared" si="31"/>
        <v>View Response</v>
      </c>
      <c r="H2018" t="s">
        <v>3020</v>
      </c>
      <c r="I2018" t="s">
        <v>3029</v>
      </c>
      <c r="J2018" t="s">
        <v>3029</v>
      </c>
      <c r="M2018" t="s">
        <v>2916</v>
      </c>
    </row>
    <row r="2019" spans="1:13" x14ac:dyDescent="0.35">
      <c r="A2019">
        <v>1192276</v>
      </c>
      <c r="B2019" t="s">
        <v>2576</v>
      </c>
      <c r="C2019" t="s">
        <v>4</v>
      </c>
      <c r="D2019" t="s">
        <v>4</v>
      </c>
      <c r="E2019" s="3" t="s">
        <v>4</v>
      </c>
      <c r="F2019" t="s">
        <v>1226</v>
      </c>
      <c r="G2019" s="5" t="str">
        <f t="shared" si="31"/>
        <v>View Response</v>
      </c>
      <c r="H2019" t="s">
        <v>3020</v>
      </c>
      <c r="I2019" t="s">
        <v>3029</v>
      </c>
      <c r="J2019" t="s">
        <v>3029</v>
      </c>
      <c r="M2019" t="s">
        <v>2923</v>
      </c>
    </row>
    <row r="2020" spans="1:13" x14ac:dyDescent="0.35">
      <c r="A2020">
        <v>1192276</v>
      </c>
      <c r="B2020" t="s">
        <v>2576</v>
      </c>
      <c r="C2020" t="s">
        <v>4</v>
      </c>
      <c r="D2020" t="s">
        <v>4</v>
      </c>
      <c r="E2020" s="3" t="s">
        <v>4</v>
      </c>
      <c r="F2020" t="s">
        <v>1226</v>
      </c>
      <c r="G2020" s="5" t="str">
        <f t="shared" si="31"/>
        <v>View Response</v>
      </c>
      <c r="H2020" t="s">
        <v>3020</v>
      </c>
      <c r="I2020" t="s">
        <v>3029</v>
      </c>
      <c r="J2020" t="s">
        <v>3029</v>
      </c>
      <c r="M2020" t="s">
        <v>2924</v>
      </c>
    </row>
    <row r="2021" spans="1:13" x14ac:dyDescent="0.35">
      <c r="A2021">
        <v>1192276</v>
      </c>
      <c r="B2021" t="s">
        <v>2576</v>
      </c>
      <c r="C2021" t="s">
        <v>4</v>
      </c>
      <c r="D2021" t="s">
        <v>4</v>
      </c>
      <c r="E2021" s="3" t="s">
        <v>4</v>
      </c>
      <c r="F2021" t="s">
        <v>1226</v>
      </c>
      <c r="G2021" s="5" t="str">
        <f t="shared" si="31"/>
        <v>View Response</v>
      </c>
      <c r="H2021" t="s">
        <v>3020</v>
      </c>
      <c r="I2021" t="s">
        <v>3029</v>
      </c>
      <c r="J2021" t="s">
        <v>3029</v>
      </c>
      <c r="M2021" t="s">
        <v>2950</v>
      </c>
    </row>
    <row r="2022" spans="1:13" x14ac:dyDescent="0.35">
      <c r="A2022">
        <v>1192278</v>
      </c>
      <c r="B2022" t="s">
        <v>2589</v>
      </c>
      <c r="C2022" t="s">
        <v>4</v>
      </c>
      <c r="D2022" t="s">
        <v>4</v>
      </c>
      <c r="E2022" s="3" t="s">
        <v>4</v>
      </c>
      <c r="F2022" t="s">
        <v>1227</v>
      </c>
      <c r="G2022" s="5" t="str">
        <f t="shared" si="31"/>
        <v>View Response</v>
      </c>
      <c r="H2022" t="s">
        <v>3020</v>
      </c>
      <c r="I2022" t="s">
        <v>3029</v>
      </c>
      <c r="J2022" t="s">
        <v>3029</v>
      </c>
      <c r="M2022" t="s">
        <v>2923</v>
      </c>
    </row>
    <row r="2023" spans="1:13" x14ac:dyDescent="0.35">
      <c r="A2023">
        <v>1192278</v>
      </c>
      <c r="B2023" t="s">
        <v>2589</v>
      </c>
      <c r="C2023" t="s">
        <v>4</v>
      </c>
      <c r="D2023" t="s">
        <v>4</v>
      </c>
      <c r="E2023" s="3" t="s">
        <v>4</v>
      </c>
      <c r="F2023" t="s">
        <v>1227</v>
      </c>
      <c r="G2023" s="5" t="str">
        <f t="shared" si="31"/>
        <v>View Response</v>
      </c>
      <c r="H2023" t="s">
        <v>3020</v>
      </c>
      <c r="I2023" t="s">
        <v>3029</v>
      </c>
      <c r="J2023" t="s">
        <v>3029</v>
      </c>
      <c r="M2023" t="s">
        <v>2924</v>
      </c>
    </row>
    <row r="2024" spans="1:13" x14ac:dyDescent="0.35">
      <c r="A2024">
        <v>1192278</v>
      </c>
      <c r="B2024" t="s">
        <v>2589</v>
      </c>
      <c r="C2024" t="s">
        <v>4</v>
      </c>
      <c r="D2024" t="s">
        <v>4</v>
      </c>
      <c r="E2024" s="3" t="s">
        <v>4</v>
      </c>
      <c r="F2024" t="s">
        <v>1227</v>
      </c>
      <c r="G2024" s="5" t="str">
        <f t="shared" si="31"/>
        <v>View Response</v>
      </c>
      <c r="H2024" t="s">
        <v>3020</v>
      </c>
      <c r="I2024" t="s">
        <v>3029</v>
      </c>
      <c r="J2024" t="s">
        <v>3029</v>
      </c>
      <c r="M2024" t="s">
        <v>2950</v>
      </c>
    </row>
    <row r="2025" spans="1:13" x14ac:dyDescent="0.35">
      <c r="A2025">
        <v>1192279</v>
      </c>
      <c r="B2025" t="s">
        <v>2590</v>
      </c>
      <c r="C2025" t="s">
        <v>4</v>
      </c>
      <c r="D2025" t="s">
        <v>4</v>
      </c>
      <c r="E2025" s="3" t="s">
        <v>4</v>
      </c>
      <c r="F2025" t="s">
        <v>1228</v>
      </c>
      <c r="G2025" s="5" t="str">
        <f t="shared" si="31"/>
        <v>View Response</v>
      </c>
      <c r="H2025" t="s">
        <v>3020</v>
      </c>
      <c r="I2025" t="s">
        <v>3029</v>
      </c>
      <c r="J2025" t="s">
        <v>3029</v>
      </c>
      <c r="M2025" t="s">
        <v>2917</v>
      </c>
    </row>
    <row r="2026" spans="1:13" x14ac:dyDescent="0.35">
      <c r="A2026">
        <v>1192280</v>
      </c>
      <c r="B2026" t="s">
        <v>2589</v>
      </c>
      <c r="C2026" t="s">
        <v>4</v>
      </c>
      <c r="D2026" t="s">
        <v>4</v>
      </c>
      <c r="E2026" s="3" t="s">
        <v>4</v>
      </c>
      <c r="F2026" t="s">
        <v>1229</v>
      </c>
      <c r="G2026" s="5" t="str">
        <f t="shared" si="31"/>
        <v>View Response</v>
      </c>
      <c r="H2026" t="s">
        <v>3020</v>
      </c>
      <c r="I2026" t="s">
        <v>3029</v>
      </c>
      <c r="J2026" t="s">
        <v>3029</v>
      </c>
      <c r="M2026" t="s">
        <v>2923</v>
      </c>
    </row>
    <row r="2027" spans="1:13" x14ac:dyDescent="0.35">
      <c r="A2027">
        <v>1192280</v>
      </c>
      <c r="B2027" t="s">
        <v>2589</v>
      </c>
      <c r="C2027" t="s">
        <v>4</v>
      </c>
      <c r="D2027" t="s">
        <v>4</v>
      </c>
      <c r="E2027" s="3" t="s">
        <v>4</v>
      </c>
      <c r="F2027" t="s">
        <v>1229</v>
      </c>
      <c r="G2027" s="5" t="str">
        <f t="shared" si="31"/>
        <v>View Response</v>
      </c>
      <c r="H2027" t="s">
        <v>3020</v>
      </c>
      <c r="I2027" t="s">
        <v>3029</v>
      </c>
      <c r="J2027" t="s">
        <v>3029</v>
      </c>
      <c r="M2027" t="s">
        <v>2924</v>
      </c>
    </row>
    <row r="2028" spans="1:13" x14ac:dyDescent="0.35">
      <c r="A2028">
        <v>1192280</v>
      </c>
      <c r="B2028" t="s">
        <v>2589</v>
      </c>
      <c r="C2028" t="s">
        <v>4</v>
      </c>
      <c r="D2028" t="s">
        <v>4</v>
      </c>
      <c r="E2028" s="3" t="s">
        <v>4</v>
      </c>
      <c r="F2028" t="s">
        <v>1229</v>
      </c>
      <c r="G2028" s="5" t="str">
        <f t="shared" si="31"/>
        <v>View Response</v>
      </c>
      <c r="H2028" t="s">
        <v>3020</v>
      </c>
      <c r="I2028" t="s">
        <v>3029</v>
      </c>
      <c r="J2028" t="s">
        <v>3029</v>
      </c>
      <c r="M2028" t="s">
        <v>2950</v>
      </c>
    </row>
    <row r="2029" spans="1:13" x14ac:dyDescent="0.35">
      <c r="A2029">
        <v>1192282</v>
      </c>
      <c r="B2029" t="s">
        <v>2589</v>
      </c>
      <c r="C2029" t="s">
        <v>4</v>
      </c>
      <c r="D2029" t="s">
        <v>4</v>
      </c>
      <c r="E2029" s="3" t="s">
        <v>4</v>
      </c>
      <c r="F2029" t="s">
        <v>1230</v>
      </c>
      <c r="G2029" s="5" t="str">
        <f t="shared" si="31"/>
        <v>View Response</v>
      </c>
      <c r="H2029" t="s">
        <v>3020</v>
      </c>
      <c r="I2029" t="s">
        <v>3029</v>
      </c>
      <c r="J2029" t="s">
        <v>3029</v>
      </c>
      <c r="M2029" t="s">
        <v>2923</v>
      </c>
    </row>
    <row r="2030" spans="1:13" x14ac:dyDescent="0.35">
      <c r="A2030">
        <v>1192282</v>
      </c>
      <c r="B2030" t="s">
        <v>2589</v>
      </c>
      <c r="C2030" t="s">
        <v>4</v>
      </c>
      <c r="D2030" t="s">
        <v>4</v>
      </c>
      <c r="E2030" s="3" t="s">
        <v>4</v>
      </c>
      <c r="F2030" t="s">
        <v>1230</v>
      </c>
      <c r="G2030" s="5" t="str">
        <f t="shared" si="31"/>
        <v>View Response</v>
      </c>
      <c r="H2030" t="s">
        <v>3020</v>
      </c>
      <c r="I2030" t="s">
        <v>3029</v>
      </c>
      <c r="J2030" t="s">
        <v>3029</v>
      </c>
      <c r="M2030" t="s">
        <v>2924</v>
      </c>
    </row>
    <row r="2031" spans="1:13" x14ac:dyDescent="0.35">
      <c r="A2031">
        <v>1192282</v>
      </c>
      <c r="B2031" t="s">
        <v>2589</v>
      </c>
      <c r="C2031" t="s">
        <v>4</v>
      </c>
      <c r="D2031" t="s">
        <v>4</v>
      </c>
      <c r="E2031" s="3" t="s">
        <v>4</v>
      </c>
      <c r="F2031" t="s">
        <v>1230</v>
      </c>
      <c r="G2031" s="5" t="str">
        <f t="shared" si="31"/>
        <v>View Response</v>
      </c>
      <c r="H2031" t="s">
        <v>3020</v>
      </c>
      <c r="I2031" t="s">
        <v>3029</v>
      </c>
      <c r="J2031" t="s">
        <v>3029</v>
      </c>
      <c r="M2031" t="s">
        <v>2950</v>
      </c>
    </row>
    <row r="2032" spans="1:13" x14ac:dyDescent="0.35">
      <c r="A2032">
        <v>1192283</v>
      </c>
      <c r="B2032" t="s">
        <v>2464</v>
      </c>
      <c r="C2032" t="s">
        <v>4</v>
      </c>
      <c r="D2032" t="s">
        <v>4</v>
      </c>
      <c r="E2032" s="3" t="s">
        <v>4</v>
      </c>
      <c r="F2032" t="s">
        <v>1231</v>
      </c>
      <c r="G2032" s="5" t="str">
        <f t="shared" si="31"/>
        <v>View Response</v>
      </c>
      <c r="H2032" t="s">
        <v>3020</v>
      </c>
      <c r="I2032" t="s">
        <v>3024</v>
      </c>
      <c r="J2032" t="s">
        <v>3029</v>
      </c>
      <c r="L2032" t="s">
        <v>2925</v>
      </c>
    </row>
    <row r="2033" spans="1:14" x14ac:dyDescent="0.35">
      <c r="A2033">
        <v>1192284</v>
      </c>
      <c r="B2033" t="s">
        <v>2591</v>
      </c>
      <c r="C2033" t="s">
        <v>1232</v>
      </c>
      <c r="D2033" t="s">
        <v>1233</v>
      </c>
      <c r="E2033" s="3" t="s">
        <v>127</v>
      </c>
      <c r="F2033" t="s">
        <v>1234</v>
      </c>
      <c r="G2033" s="5" t="str">
        <f t="shared" si="31"/>
        <v>View Response</v>
      </c>
      <c r="H2033" t="s">
        <v>3020</v>
      </c>
      <c r="I2033" t="s">
        <v>3029</v>
      </c>
      <c r="J2033" t="s">
        <v>3021</v>
      </c>
      <c r="N2033" t="s">
        <v>338</v>
      </c>
    </row>
    <row r="2034" spans="1:14" x14ac:dyDescent="0.35">
      <c r="A2034">
        <v>1192284</v>
      </c>
      <c r="B2034" t="s">
        <v>2591</v>
      </c>
      <c r="C2034" t="s">
        <v>1232</v>
      </c>
      <c r="D2034" t="s">
        <v>1233</v>
      </c>
      <c r="E2034" s="3" t="s">
        <v>127</v>
      </c>
      <c r="F2034" t="s">
        <v>1234</v>
      </c>
      <c r="G2034" s="5" t="str">
        <f t="shared" si="31"/>
        <v>View Response</v>
      </c>
      <c r="H2034" t="s">
        <v>3020</v>
      </c>
      <c r="I2034" t="s">
        <v>3029</v>
      </c>
      <c r="J2034" t="s">
        <v>3021</v>
      </c>
      <c r="L2034" t="s">
        <v>2954</v>
      </c>
    </row>
    <row r="2035" spans="1:14" x14ac:dyDescent="0.35">
      <c r="A2035">
        <v>1192284</v>
      </c>
      <c r="B2035" t="s">
        <v>2591</v>
      </c>
      <c r="C2035" t="s">
        <v>1232</v>
      </c>
      <c r="D2035" t="s">
        <v>1233</v>
      </c>
      <c r="E2035" s="3" t="s">
        <v>127</v>
      </c>
      <c r="F2035" t="s">
        <v>1234</v>
      </c>
      <c r="G2035" s="5" t="str">
        <f t="shared" si="31"/>
        <v>View Response</v>
      </c>
      <c r="H2035" t="s">
        <v>3020</v>
      </c>
      <c r="I2035" t="s">
        <v>3029</v>
      </c>
      <c r="J2035" t="s">
        <v>3021</v>
      </c>
      <c r="L2035" t="s">
        <v>2981</v>
      </c>
    </row>
    <row r="2036" spans="1:14" x14ac:dyDescent="0.35">
      <c r="A2036">
        <v>1192284</v>
      </c>
      <c r="B2036" t="s">
        <v>2591</v>
      </c>
      <c r="C2036" t="s">
        <v>1232</v>
      </c>
      <c r="D2036" t="s">
        <v>1233</v>
      </c>
      <c r="E2036" s="3" t="s">
        <v>127</v>
      </c>
      <c r="F2036" t="s">
        <v>1234</v>
      </c>
      <c r="G2036" s="5" t="str">
        <f t="shared" si="31"/>
        <v>View Response</v>
      </c>
      <c r="H2036" t="s">
        <v>3020</v>
      </c>
      <c r="I2036" t="s">
        <v>3029</v>
      </c>
      <c r="J2036" t="s">
        <v>3021</v>
      </c>
      <c r="L2036" t="s">
        <v>2925</v>
      </c>
    </row>
    <row r="2037" spans="1:14" x14ac:dyDescent="0.35">
      <c r="A2037">
        <v>1192284</v>
      </c>
      <c r="B2037" t="s">
        <v>2591</v>
      </c>
      <c r="C2037" t="s">
        <v>1232</v>
      </c>
      <c r="D2037" t="s">
        <v>1233</v>
      </c>
      <c r="E2037" s="3" t="s">
        <v>127</v>
      </c>
      <c r="F2037" t="s">
        <v>1234</v>
      </c>
      <c r="G2037" s="5" t="str">
        <f t="shared" si="31"/>
        <v>View Response</v>
      </c>
      <c r="H2037" t="s">
        <v>3020</v>
      </c>
      <c r="I2037" t="s">
        <v>3029</v>
      </c>
      <c r="J2037" t="s">
        <v>3021</v>
      </c>
      <c r="L2037" t="s">
        <v>2958</v>
      </c>
    </row>
    <row r="2038" spans="1:14" x14ac:dyDescent="0.35">
      <c r="A2038">
        <v>1192284</v>
      </c>
      <c r="B2038" t="s">
        <v>2591</v>
      </c>
      <c r="C2038" t="s">
        <v>1232</v>
      </c>
      <c r="D2038" t="s">
        <v>1233</v>
      </c>
      <c r="E2038" s="3" t="s">
        <v>127</v>
      </c>
      <c r="F2038" t="s">
        <v>1234</v>
      </c>
      <c r="G2038" s="5" t="str">
        <f t="shared" si="31"/>
        <v>View Response</v>
      </c>
      <c r="H2038" t="s">
        <v>3020</v>
      </c>
      <c r="I2038" t="s">
        <v>3029</v>
      </c>
      <c r="J2038" t="s">
        <v>3021</v>
      </c>
      <c r="L2038" t="s">
        <v>2997</v>
      </c>
    </row>
    <row r="2039" spans="1:14" x14ac:dyDescent="0.35">
      <c r="A2039">
        <v>1192284</v>
      </c>
      <c r="B2039" t="s">
        <v>2591</v>
      </c>
      <c r="C2039" t="s">
        <v>1232</v>
      </c>
      <c r="D2039" t="s">
        <v>1233</v>
      </c>
      <c r="E2039" s="3" t="s">
        <v>127</v>
      </c>
      <c r="F2039" t="s">
        <v>1234</v>
      </c>
      <c r="G2039" s="5" t="str">
        <f t="shared" si="31"/>
        <v>View Response</v>
      </c>
      <c r="H2039" t="s">
        <v>3020</v>
      </c>
      <c r="I2039" t="s">
        <v>3029</v>
      </c>
      <c r="J2039" t="s">
        <v>3021</v>
      </c>
      <c r="L2039" t="s">
        <v>2973</v>
      </c>
    </row>
    <row r="2040" spans="1:14" x14ac:dyDescent="0.35">
      <c r="A2040">
        <v>1192285</v>
      </c>
      <c r="B2040" t="s">
        <v>2589</v>
      </c>
      <c r="C2040" t="s">
        <v>4</v>
      </c>
      <c r="D2040" t="s">
        <v>4</v>
      </c>
      <c r="E2040" s="3" t="s">
        <v>4</v>
      </c>
      <c r="F2040" t="s">
        <v>1235</v>
      </c>
      <c r="G2040" s="5" t="str">
        <f t="shared" si="31"/>
        <v>View Response</v>
      </c>
      <c r="H2040" t="s">
        <v>3020</v>
      </c>
      <c r="I2040" t="s">
        <v>3029</v>
      </c>
      <c r="J2040" t="s">
        <v>3029</v>
      </c>
      <c r="M2040" t="s">
        <v>2923</v>
      </c>
    </row>
    <row r="2041" spans="1:14" x14ac:dyDescent="0.35">
      <c r="A2041">
        <v>1192285</v>
      </c>
      <c r="B2041" t="s">
        <v>2589</v>
      </c>
      <c r="C2041" t="s">
        <v>4</v>
      </c>
      <c r="D2041" t="s">
        <v>4</v>
      </c>
      <c r="E2041" s="3" t="s">
        <v>4</v>
      </c>
      <c r="F2041" t="s">
        <v>1235</v>
      </c>
      <c r="G2041" s="5" t="str">
        <f t="shared" si="31"/>
        <v>View Response</v>
      </c>
      <c r="H2041" t="s">
        <v>3020</v>
      </c>
      <c r="I2041" t="s">
        <v>3029</v>
      </c>
      <c r="J2041" t="s">
        <v>3029</v>
      </c>
      <c r="M2041" t="s">
        <v>2924</v>
      </c>
    </row>
    <row r="2042" spans="1:14" x14ac:dyDescent="0.35">
      <c r="A2042">
        <v>1192285</v>
      </c>
      <c r="B2042" t="s">
        <v>2589</v>
      </c>
      <c r="C2042" t="s">
        <v>4</v>
      </c>
      <c r="D2042" t="s">
        <v>4</v>
      </c>
      <c r="E2042" s="3" t="s">
        <v>4</v>
      </c>
      <c r="F2042" t="s">
        <v>1235</v>
      </c>
      <c r="G2042" s="5" t="str">
        <f t="shared" si="31"/>
        <v>View Response</v>
      </c>
      <c r="H2042" t="s">
        <v>3020</v>
      </c>
      <c r="I2042" t="s">
        <v>3029</v>
      </c>
      <c r="J2042" t="s">
        <v>3029</v>
      </c>
      <c r="M2042" t="s">
        <v>2950</v>
      </c>
    </row>
    <row r="2043" spans="1:14" x14ac:dyDescent="0.35">
      <c r="A2043">
        <v>1192286</v>
      </c>
      <c r="B2043" t="s">
        <v>2584</v>
      </c>
      <c r="C2043" t="s">
        <v>4</v>
      </c>
      <c r="D2043" t="s">
        <v>4</v>
      </c>
      <c r="E2043" s="3" t="s">
        <v>4</v>
      </c>
      <c r="F2043" t="s">
        <v>1236</v>
      </c>
      <c r="G2043" s="5" t="str">
        <f t="shared" si="31"/>
        <v>View Response</v>
      </c>
      <c r="H2043" t="s">
        <v>3020</v>
      </c>
      <c r="I2043" t="s">
        <v>3029</v>
      </c>
      <c r="J2043" t="s">
        <v>3029</v>
      </c>
      <c r="M2043" t="s">
        <v>2916</v>
      </c>
    </row>
    <row r="2044" spans="1:14" x14ac:dyDescent="0.35">
      <c r="A2044">
        <v>1192288</v>
      </c>
      <c r="B2044" t="s">
        <v>2589</v>
      </c>
      <c r="C2044" t="s">
        <v>4</v>
      </c>
      <c r="D2044" t="s">
        <v>4</v>
      </c>
      <c r="E2044" s="3" t="s">
        <v>4</v>
      </c>
      <c r="F2044" t="s">
        <v>1237</v>
      </c>
      <c r="G2044" s="5" t="str">
        <f t="shared" si="31"/>
        <v>View Response</v>
      </c>
      <c r="H2044" t="s">
        <v>3020</v>
      </c>
      <c r="I2044" t="s">
        <v>3029</v>
      </c>
      <c r="J2044" t="s">
        <v>3029</v>
      </c>
      <c r="M2044" t="s">
        <v>2923</v>
      </c>
    </row>
    <row r="2045" spans="1:14" x14ac:dyDescent="0.35">
      <c r="A2045">
        <v>1192288</v>
      </c>
      <c r="B2045" t="s">
        <v>2589</v>
      </c>
      <c r="C2045" t="s">
        <v>4</v>
      </c>
      <c r="D2045" t="s">
        <v>4</v>
      </c>
      <c r="E2045" s="3" t="s">
        <v>4</v>
      </c>
      <c r="F2045" t="s">
        <v>1237</v>
      </c>
      <c r="G2045" s="5" t="str">
        <f t="shared" si="31"/>
        <v>View Response</v>
      </c>
      <c r="H2045" t="s">
        <v>3020</v>
      </c>
      <c r="I2045" t="s">
        <v>3029</v>
      </c>
      <c r="J2045" t="s">
        <v>3029</v>
      </c>
      <c r="M2045" t="s">
        <v>2924</v>
      </c>
    </row>
    <row r="2046" spans="1:14" x14ac:dyDescent="0.35">
      <c r="A2046">
        <v>1192288</v>
      </c>
      <c r="B2046" t="s">
        <v>2589</v>
      </c>
      <c r="C2046" t="s">
        <v>4</v>
      </c>
      <c r="D2046" t="s">
        <v>4</v>
      </c>
      <c r="E2046" s="3" t="s">
        <v>4</v>
      </c>
      <c r="F2046" t="s">
        <v>1237</v>
      </c>
      <c r="G2046" s="5" t="str">
        <f t="shared" si="31"/>
        <v>View Response</v>
      </c>
      <c r="H2046" t="s">
        <v>3020</v>
      </c>
      <c r="I2046" t="s">
        <v>3029</v>
      </c>
      <c r="J2046" t="s">
        <v>3029</v>
      </c>
      <c r="M2046" t="s">
        <v>2950</v>
      </c>
    </row>
    <row r="2047" spans="1:14" x14ac:dyDescent="0.35">
      <c r="A2047">
        <v>1192289</v>
      </c>
      <c r="B2047" t="s">
        <v>2589</v>
      </c>
      <c r="C2047" t="s">
        <v>4</v>
      </c>
      <c r="D2047" t="s">
        <v>4</v>
      </c>
      <c r="E2047" s="3" t="s">
        <v>4</v>
      </c>
      <c r="F2047" t="s">
        <v>1238</v>
      </c>
      <c r="G2047" s="5" t="str">
        <f t="shared" si="31"/>
        <v>View Response</v>
      </c>
      <c r="H2047" t="s">
        <v>3020</v>
      </c>
      <c r="I2047" t="s">
        <v>3029</v>
      </c>
      <c r="J2047" t="s">
        <v>3029</v>
      </c>
      <c r="M2047" t="s">
        <v>2923</v>
      </c>
    </row>
    <row r="2048" spans="1:14" x14ac:dyDescent="0.35">
      <c r="A2048">
        <v>1192289</v>
      </c>
      <c r="B2048" t="s">
        <v>2589</v>
      </c>
      <c r="C2048" t="s">
        <v>4</v>
      </c>
      <c r="D2048" t="s">
        <v>4</v>
      </c>
      <c r="E2048" s="3" t="s">
        <v>4</v>
      </c>
      <c r="F2048" t="s">
        <v>1238</v>
      </c>
      <c r="G2048" s="5" t="str">
        <f t="shared" si="31"/>
        <v>View Response</v>
      </c>
      <c r="H2048" t="s">
        <v>3020</v>
      </c>
      <c r="I2048" t="s">
        <v>3029</v>
      </c>
      <c r="J2048" t="s">
        <v>3029</v>
      </c>
      <c r="M2048" t="s">
        <v>2924</v>
      </c>
    </row>
    <row r="2049" spans="1:14" x14ac:dyDescent="0.35">
      <c r="A2049">
        <v>1192289</v>
      </c>
      <c r="B2049" t="s">
        <v>2589</v>
      </c>
      <c r="C2049" t="s">
        <v>4</v>
      </c>
      <c r="D2049" t="s">
        <v>4</v>
      </c>
      <c r="E2049" s="3" t="s">
        <v>4</v>
      </c>
      <c r="F2049" t="s">
        <v>1238</v>
      </c>
      <c r="G2049" s="5" t="str">
        <f t="shared" si="31"/>
        <v>View Response</v>
      </c>
      <c r="H2049" t="s">
        <v>3020</v>
      </c>
      <c r="I2049" t="s">
        <v>3029</v>
      </c>
      <c r="J2049" t="s">
        <v>3029</v>
      </c>
      <c r="M2049" t="s">
        <v>2950</v>
      </c>
    </row>
    <row r="2050" spans="1:14" x14ac:dyDescent="0.35">
      <c r="A2050">
        <v>1192291</v>
      </c>
      <c r="B2050" t="s">
        <v>2592</v>
      </c>
      <c r="C2050" t="s">
        <v>4</v>
      </c>
      <c r="D2050" t="s">
        <v>4</v>
      </c>
      <c r="E2050" s="3" t="s">
        <v>4</v>
      </c>
      <c r="F2050" t="s">
        <v>1239</v>
      </c>
      <c r="G2050" s="5" t="str">
        <f t="shared" si="31"/>
        <v>View Response</v>
      </c>
      <c r="H2050" t="s">
        <v>3020</v>
      </c>
      <c r="I2050" t="s">
        <v>3029</v>
      </c>
      <c r="J2050" t="s">
        <v>3029</v>
      </c>
      <c r="M2050" t="s">
        <v>2917</v>
      </c>
    </row>
    <row r="2051" spans="1:14" x14ac:dyDescent="0.35">
      <c r="A2051">
        <v>1192293</v>
      </c>
      <c r="B2051" t="s">
        <v>2593</v>
      </c>
      <c r="C2051" t="s">
        <v>1240</v>
      </c>
      <c r="D2051" t="s">
        <v>4</v>
      </c>
      <c r="E2051" s="3" t="s">
        <v>127</v>
      </c>
      <c r="F2051" t="s">
        <v>1241</v>
      </c>
      <c r="G2051" s="5" t="str">
        <f t="shared" ref="G2051:G2114" si="32">HYPERLINK(F2051,"View Response")</f>
        <v>View Response</v>
      </c>
      <c r="H2051" t="s">
        <v>3020</v>
      </c>
      <c r="I2051" t="s">
        <v>3023</v>
      </c>
      <c r="J2051" t="s">
        <v>3029</v>
      </c>
      <c r="N2051" t="s">
        <v>232</v>
      </c>
    </row>
    <row r="2052" spans="1:14" x14ac:dyDescent="0.35">
      <c r="A2052">
        <v>1192293</v>
      </c>
      <c r="B2052" t="s">
        <v>2593</v>
      </c>
      <c r="C2052" t="s">
        <v>1240</v>
      </c>
      <c r="D2052" t="s">
        <v>4</v>
      </c>
      <c r="E2052" s="3" t="s">
        <v>127</v>
      </c>
      <c r="F2052" t="s">
        <v>1241</v>
      </c>
      <c r="G2052" s="5" t="str">
        <f t="shared" si="32"/>
        <v>View Response</v>
      </c>
      <c r="H2052" t="s">
        <v>3020</v>
      </c>
      <c r="I2052" t="s">
        <v>3023</v>
      </c>
      <c r="J2052" t="s">
        <v>3029</v>
      </c>
      <c r="L2052" t="s">
        <v>2925</v>
      </c>
    </row>
    <row r="2053" spans="1:14" x14ac:dyDescent="0.35">
      <c r="A2053">
        <v>1192293</v>
      </c>
      <c r="B2053" t="s">
        <v>2593</v>
      </c>
      <c r="C2053" t="s">
        <v>1240</v>
      </c>
      <c r="D2053" t="s">
        <v>4</v>
      </c>
      <c r="E2053" s="3" t="s">
        <v>127</v>
      </c>
      <c r="F2053" t="s">
        <v>1241</v>
      </c>
      <c r="G2053" s="5" t="str">
        <f t="shared" si="32"/>
        <v>View Response</v>
      </c>
      <c r="H2053" t="s">
        <v>3020</v>
      </c>
      <c r="I2053" t="s">
        <v>3023</v>
      </c>
      <c r="J2053" t="s">
        <v>3029</v>
      </c>
      <c r="L2053" t="s">
        <v>2937</v>
      </c>
    </row>
    <row r="2054" spans="1:14" x14ac:dyDescent="0.35">
      <c r="A2054">
        <v>1192293</v>
      </c>
      <c r="B2054" t="s">
        <v>2593</v>
      </c>
      <c r="C2054" t="s">
        <v>1240</v>
      </c>
      <c r="D2054" t="s">
        <v>4</v>
      </c>
      <c r="E2054" s="3" t="s">
        <v>127</v>
      </c>
      <c r="F2054" t="s">
        <v>1241</v>
      </c>
      <c r="G2054" s="5" t="str">
        <f t="shared" si="32"/>
        <v>View Response</v>
      </c>
      <c r="H2054" t="s">
        <v>3020</v>
      </c>
      <c r="I2054" t="s">
        <v>3023</v>
      </c>
      <c r="J2054" t="s">
        <v>3029</v>
      </c>
      <c r="M2054" t="s">
        <v>2917</v>
      </c>
    </row>
    <row r="2055" spans="1:14" x14ac:dyDescent="0.35">
      <c r="A2055">
        <v>1192293</v>
      </c>
      <c r="B2055" t="s">
        <v>2593</v>
      </c>
      <c r="C2055" t="s">
        <v>1240</v>
      </c>
      <c r="D2055" t="s">
        <v>4</v>
      </c>
      <c r="E2055" s="3" t="s">
        <v>127</v>
      </c>
      <c r="F2055" t="s">
        <v>1241</v>
      </c>
      <c r="G2055" s="5" t="str">
        <f t="shared" si="32"/>
        <v>View Response</v>
      </c>
      <c r="H2055" t="s">
        <v>3020</v>
      </c>
      <c r="I2055" t="s">
        <v>3023</v>
      </c>
      <c r="J2055" t="s">
        <v>3029</v>
      </c>
      <c r="M2055" t="s">
        <v>2916</v>
      </c>
    </row>
    <row r="2056" spans="1:14" x14ac:dyDescent="0.35">
      <c r="A2056">
        <v>1192293</v>
      </c>
      <c r="B2056" t="s">
        <v>2593</v>
      </c>
      <c r="C2056" t="s">
        <v>1240</v>
      </c>
      <c r="D2056" t="s">
        <v>4</v>
      </c>
      <c r="E2056" s="3" t="s">
        <v>127</v>
      </c>
      <c r="F2056" t="s">
        <v>1241</v>
      </c>
      <c r="G2056" s="5" t="str">
        <f t="shared" si="32"/>
        <v>View Response</v>
      </c>
      <c r="H2056" t="s">
        <v>3020</v>
      </c>
      <c r="I2056" t="s">
        <v>3023</v>
      </c>
      <c r="J2056" t="s">
        <v>3029</v>
      </c>
      <c r="M2056" t="s">
        <v>2922</v>
      </c>
    </row>
    <row r="2057" spans="1:14" x14ac:dyDescent="0.35">
      <c r="A2057">
        <v>1192294</v>
      </c>
      <c r="B2057" t="s">
        <v>2594</v>
      </c>
      <c r="C2057" t="s">
        <v>4</v>
      </c>
      <c r="D2057" t="s">
        <v>4</v>
      </c>
      <c r="E2057" s="3" t="s">
        <v>127</v>
      </c>
      <c r="F2057" t="s">
        <v>1242</v>
      </c>
      <c r="G2057" s="5" t="str">
        <f t="shared" si="32"/>
        <v>View Response</v>
      </c>
      <c r="H2057" t="s">
        <v>3020</v>
      </c>
      <c r="I2057" t="s">
        <v>3023</v>
      </c>
      <c r="J2057" t="s">
        <v>3029</v>
      </c>
      <c r="L2057" t="s">
        <v>2937</v>
      </c>
    </row>
    <row r="2058" spans="1:14" x14ac:dyDescent="0.35">
      <c r="A2058">
        <v>1192295</v>
      </c>
      <c r="B2058" t="s">
        <v>2595</v>
      </c>
      <c r="C2058" t="s">
        <v>1232</v>
      </c>
      <c r="D2058" t="s">
        <v>1233</v>
      </c>
      <c r="E2058" s="3" t="s">
        <v>127</v>
      </c>
      <c r="F2058" t="s">
        <v>1243</v>
      </c>
      <c r="G2058" s="5" t="str">
        <f t="shared" si="32"/>
        <v>View Response</v>
      </c>
      <c r="H2058" t="s">
        <v>3020</v>
      </c>
      <c r="I2058" t="s">
        <v>3029</v>
      </c>
      <c r="J2058" t="s">
        <v>3021</v>
      </c>
      <c r="L2058" t="s">
        <v>2954</v>
      </c>
    </row>
    <row r="2059" spans="1:14" x14ac:dyDescent="0.35">
      <c r="A2059">
        <v>1192295</v>
      </c>
      <c r="B2059" t="s">
        <v>2595</v>
      </c>
      <c r="C2059" t="s">
        <v>1232</v>
      </c>
      <c r="D2059" t="s">
        <v>1233</v>
      </c>
      <c r="E2059" s="3" t="s">
        <v>127</v>
      </c>
      <c r="F2059" t="s">
        <v>1243</v>
      </c>
      <c r="G2059" s="5" t="str">
        <f t="shared" si="32"/>
        <v>View Response</v>
      </c>
      <c r="H2059" t="s">
        <v>3020</v>
      </c>
      <c r="I2059" t="s">
        <v>3029</v>
      </c>
      <c r="J2059" t="s">
        <v>3021</v>
      </c>
      <c r="L2059" t="s">
        <v>2981</v>
      </c>
    </row>
    <row r="2060" spans="1:14" x14ac:dyDescent="0.35">
      <c r="A2060">
        <v>1192295</v>
      </c>
      <c r="B2060" t="s">
        <v>2595</v>
      </c>
      <c r="C2060" t="s">
        <v>1232</v>
      </c>
      <c r="D2060" t="s">
        <v>1233</v>
      </c>
      <c r="E2060" s="3" t="s">
        <v>127</v>
      </c>
      <c r="F2060" t="s">
        <v>1243</v>
      </c>
      <c r="G2060" s="5" t="str">
        <f t="shared" si="32"/>
        <v>View Response</v>
      </c>
      <c r="H2060" t="s">
        <v>3020</v>
      </c>
      <c r="I2060" t="s">
        <v>3029</v>
      </c>
      <c r="J2060" t="s">
        <v>3021</v>
      </c>
      <c r="L2060" t="s">
        <v>2925</v>
      </c>
    </row>
    <row r="2061" spans="1:14" x14ac:dyDescent="0.35">
      <c r="A2061">
        <v>1192295</v>
      </c>
      <c r="B2061" t="s">
        <v>2595</v>
      </c>
      <c r="C2061" t="s">
        <v>1232</v>
      </c>
      <c r="D2061" t="s">
        <v>1233</v>
      </c>
      <c r="E2061" s="3" t="s">
        <v>127</v>
      </c>
      <c r="F2061" t="s">
        <v>1243</v>
      </c>
      <c r="G2061" s="5" t="str">
        <f t="shared" si="32"/>
        <v>View Response</v>
      </c>
      <c r="H2061" t="s">
        <v>3020</v>
      </c>
      <c r="I2061" t="s">
        <v>3029</v>
      </c>
      <c r="J2061" t="s">
        <v>3021</v>
      </c>
      <c r="L2061" t="s">
        <v>2958</v>
      </c>
    </row>
    <row r="2062" spans="1:14" x14ac:dyDescent="0.35">
      <c r="A2062">
        <v>1192295</v>
      </c>
      <c r="B2062" t="s">
        <v>2595</v>
      </c>
      <c r="C2062" t="s">
        <v>1232</v>
      </c>
      <c r="D2062" t="s">
        <v>1233</v>
      </c>
      <c r="E2062" s="3" t="s">
        <v>127</v>
      </c>
      <c r="F2062" t="s">
        <v>1243</v>
      </c>
      <c r="G2062" s="5" t="str">
        <f t="shared" si="32"/>
        <v>View Response</v>
      </c>
      <c r="H2062" t="s">
        <v>3020</v>
      </c>
      <c r="I2062" t="s">
        <v>3029</v>
      </c>
      <c r="J2062" t="s">
        <v>3021</v>
      </c>
      <c r="L2062" t="s">
        <v>2973</v>
      </c>
    </row>
    <row r="2063" spans="1:14" x14ac:dyDescent="0.35">
      <c r="A2063">
        <v>1192295</v>
      </c>
      <c r="B2063" t="s">
        <v>2595</v>
      </c>
      <c r="C2063" t="s">
        <v>1232</v>
      </c>
      <c r="D2063" t="s">
        <v>1233</v>
      </c>
      <c r="E2063" s="3" t="s">
        <v>127</v>
      </c>
      <c r="F2063" t="s">
        <v>1243</v>
      </c>
      <c r="G2063" s="5" t="str">
        <f t="shared" si="32"/>
        <v>View Response</v>
      </c>
      <c r="H2063" t="s">
        <v>3020</v>
      </c>
      <c r="I2063" t="s">
        <v>3029</v>
      </c>
      <c r="J2063" t="s">
        <v>3021</v>
      </c>
      <c r="M2063" t="s">
        <v>2923</v>
      </c>
    </row>
    <row r="2064" spans="1:14" x14ac:dyDescent="0.35">
      <c r="A2064">
        <v>1192295</v>
      </c>
      <c r="B2064" t="s">
        <v>2595</v>
      </c>
      <c r="C2064" t="s">
        <v>1232</v>
      </c>
      <c r="D2064" t="s">
        <v>1233</v>
      </c>
      <c r="E2064" s="3" t="s">
        <v>127</v>
      </c>
      <c r="F2064" t="s">
        <v>1243</v>
      </c>
      <c r="G2064" s="5" t="str">
        <f t="shared" si="32"/>
        <v>View Response</v>
      </c>
      <c r="H2064" t="s">
        <v>3020</v>
      </c>
      <c r="I2064" t="s">
        <v>3029</v>
      </c>
      <c r="J2064" t="s">
        <v>3021</v>
      </c>
      <c r="M2064" t="s">
        <v>2924</v>
      </c>
    </row>
    <row r="2065" spans="1:14" x14ac:dyDescent="0.35">
      <c r="A2065">
        <v>1192296</v>
      </c>
      <c r="B2065" t="s">
        <v>2596</v>
      </c>
      <c r="C2065" t="s">
        <v>4</v>
      </c>
      <c r="D2065" t="s">
        <v>4</v>
      </c>
      <c r="E2065" s="3" t="s">
        <v>4</v>
      </c>
      <c r="F2065" t="s">
        <v>1244</v>
      </c>
      <c r="G2065" s="5" t="str">
        <f t="shared" si="32"/>
        <v>View Response</v>
      </c>
      <c r="H2065" t="s">
        <v>3020</v>
      </c>
      <c r="I2065" t="s">
        <v>3029</v>
      </c>
      <c r="J2065" t="s">
        <v>3029</v>
      </c>
      <c r="M2065" t="s">
        <v>2917</v>
      </c>
    </row>
    <row r="2066" spans="1:14" x14ac:dyDescent="0.35">
      <c r="A2066">
        <v>1192297</v>
      </c>
      <c r="B2066" t="s">
        <v>2597</v>
      </c>
      <c r="C2066" t="s">
        <v>1232</v>
      </c>
      <c r="D2066" t="s">
        <v>1233</v>
      </c>
      <c r="E2066" s="3" t="s">
        <v>127</v>
      </c>
      <c r="F2066" t="s">
        <v>1245</v>
      </c>
      <c r="G2066" s="5" t="str">
        <f t="shared" si="32"/>
        <v>View Response</v>
      </c>
      <c r="H2066" t="s">
        <v>3020</v>
      </c>
      <c r="I2066" t="s">
        <v>3029</v>
      </c>
      <c r="J2066" t="s">
        <v>3021</v>
      </c>
      <c r="N2066" t="s">
        <v>338</v>
      </c>
    </row>
    <row r="2067" spans="1:14" x14ac:dyDescent="0.35">
      <c r="A2067">
        <v>1192297</v>
      </c>
      <c r="B2067" t="s">
        <v>2597</v>
      </c>
      <c r="C2067" t="s">
        <v>1232</v>
      </c>
      <c r="D2067" t="s">
        <v>1233</v>
      </c>
      <c r="E2067" s="3" t="s">
        <v>127</v>
      </c>
      <c r="F2067" t="s">
        <v>1245</v>
      </c>
      <c r="G2067" s="5" t="str">
        <f t="shared" si="32"/>
        <v>View Response</v>
      </c>
      <c r="H2067" t="s">
        <v>3020</v>
      </c>
      <c r="I2067" t="s">
        <v>3029</v>
      </c>
      <c r="J2067" t="s">
        <v>3021</v>
      </c>
      <c r="L2067" t="s">
        <v>2954</v>
      </c>
    </row>
    <row r="2068" spans="1:14" x14ac:dyDescent="0.35">
      <c r="A2068">
        <v>1192297</v>
      </c>
      <c r="B2068" t="s">
        <v>2597</v>
      </c>
      <c r="C2068" t="s">
        <v>1232</v>
      </c>
      <c r="D2068" t="s">
        <v>1233</v>
      </c>
      <c r="E2068" s="3" t="s">
        <v>127</v>
      </c>
      <c r="F2068" t="s">
        <v>1245</v>
      </c>
      <c r="G2068" s="5" t="str">
        <f t="shared" si="32"/>
        <v>View Response</v>
      </c>
      <c r="H2068" t="s">
        <v>3020</v>
      </c>
      <c r="I2068" t="s">
        <v>3029</v>
      </c>
      <c r="J2068" t="s">
        <v>3021</v>
      </c>
      <c r="L2068" t="s">
        <v>2981</v>
      </c>
    </row>
    <row r="2069" spans="1:14" x14ac:dyDescent="0.35">
      <c r="A2069">
        <v>1192297</v>
      </c>
      <c r="B2069" t="s">
        <v>2597</v>
      </c>
      <c r="C2069" t="s">
        <v>1232</v>
      </c>
      <c r="D2069" t="s">
        <v>1233</v>
      </c>
      <c r="E2069" s="3" t="s">
        <v>127</v>
      </c>
      <c r="F2069" t="s">
        <v>1245</v>
      </c>
      <c r="G2069" s="5" t="str">
        <f t="shared" si="32"/>
        <v>View Response</v>
      </c>
      <c r="H2069" t="s">
        <v>3020</v>
      </c>
      <c r="I2069" t="s">
        <v>3029</v>
      </c>
      <c r="J2069" t="s">
        <v>3021</v>
      </c>
      <c r="L2069" t="s">
        <v>2925</v>
      </c>
    </row>
    <row r="2070" spans="1:14" x14ac:dyDescent="0.35">
      <c r="A2070">
        <v>1192297</v>
      </c>
      <c r="B2070" t="s">
        <v>2597</v>
      </c>
      <c r="C2070" t="s">
        <v>1232</v>
      </c>
      <c r="D2070" t="s">
        <v>1233</v>
      </c>
      <c r="E2070" s="3" t="s">
        <v>127</v>
      </c>
      <c r="F2070" t="s">
        <v>1245</v>
      </c>
      <c r="G2070" s="5" t="str">
        <f t="shared" si="32"/>
        <v>View Response</v>
      </c>
      <c r="H2070" t="s">
        <v>3020</v>
      </c>
      <c r="I2070" t="s">
        <v>3029</v>
      </c>
      <c r="J2070" t="s">
        <v>3021</v>
      </c>
      <c r="L2070" t="s">
        <v>2958</v>
      </c>
    </row>
    <row r="2071" spans="1:14" x14ac:dyDescent="0.35">
      <c r="A2071">
        <v>1192298</v>
      </c>
      <c r="B2071" t="s">
        <v>2598</v>
      </c>
      <c r="D2071" t="s">
        <v>4</v>
      </c>
      <c r="E2071" s="3" t="s">
        <v>4</v>
      </c>
      <c r="F2071" t="s">
        <v>1246</v>
      </c>
      <c r="G2071" s="5" t="str">
        <f t="shared" si="32"/>
        <v>View Response</v>
      </c>
      <c r="H2071" t="s">
        <v>3020</v>
      </c>
      <c r="I2071" t="s">
        <v>3029</v>
      </c>
      <c r="J2071" t="s">
        <v>3029</v>
      </c>
      <c r="M2071" t="s">
        <v>2917</v>
      </c>
    </row>
    <row r="2072" spans="1:14" x14ac:dyDescent="0.35">
      <c r="A2072">
        <v>1192299</v>
      </c>
      <c r="B2072" t="s">
        <v>2599</v>
      </c>
      <c r="C2072" t="s">
        <v>1232</v>
      </c>
      <c r="D2072" t="s">
        <v>1233</v>
      </c>
      <c r="E2072" s="3" t="s">
        <v>127</v>
      </c>
      <c r="F2072" t="s">
        <v>1247</v>
      </c>
      <c r="G2072" s="5" t="str">
        <f t="shared" si="32"/>
        <v>View Response</v>
      </c>
      <c r="H2072" t="s">
        <v>3020</v>
      </c>
      <c r="I2072" t="s">
        <v>3029</v>
      </c>
      <c r="J2072" t="s">
        <v>3021</v>
      </c>
      <c r="N2072" t="s">
        <v>338</v>
      </c>
    </row>
    <row r="2073" spans="1:14" x14ac:dyDescent="0.35">
      <c r="A2073">
        <v>1192299</v>
      </c>
      <c r="B2073" t="s">
        <v>2599</v>
      </c>
      <c r="C2073" t="s">
        <v>1232</v>
      </c>
      <c r="D2073" t="s">
        <v>1233</v>
      </c>
      <c r="E2073" s="3" t="s">
        <v>127</v>
      </c>
      <c r="F2073" t="s">
        <v>1247</v>
      </c>
      <c r="G2073" s="5" t="str">
        <f t="shared" si="32"/>
        <v>View Response</v>
      </c>
      <c r="H2073" t="s">
        <v>3020</v>
      </c>
      <c r="I2073" t="s">
        <v>3029</v>
      </c>
      <c r="J2073" t="s">
        <v>3021</v>
      </c>
      <c r="L2073" t="s">
        <v>2954</v>
      </c>
    </row>
    <row r="2074" spans="1:14" x14ac:dyDescent="0.35">
      <c r="A2074">
        <v>1192299</v>
      </c>
      <c r="B2074" t="s">
        <v>2599</v>
      </c>
      <c r="C2074" t="s">
        <v>1232</v>
      </c>
      <c r="D2074" t="s">
        <v>1233</v>
      </c>
      <c r="E2074" s="3" t="s">
        <v>127</v>
      </c>
      <c r="F2074" t="s">
        <v>1247</v>
      </c>
      <c r="G2074" s="5" t="str">
        <f t="shared" si="32"/>
        <v>View Response</v>
      </c>
      <c r="H2074" t="s">
        <v>3020</v>
      </c>
      <c r="I2074" t="s">
        <v>3029</v>
      </c>
      <c r="J2074" t="s">
        <v>3021</v>
      </c>
      <c r="L2074" t="s">
        <v>2981</v>
      </c>
    </row>
    <row r="2075" spans="1:14" x14ac:dyDescent="0.35">
      <c r="A2075">
        <v>1192299</v>
      </c>
      <c r="B2075" t="s">
        <v>2599</v>
      </c>
      <c r="C2075" t="s">
        <v>1232</v>
      </c>
      <c r="D2075" t="s">
        <v>1233</v>
      </c>
      <c r="E2075" s="3" t="s">
        <v>127</v>
      </c>
      <c r="F2075" t="s">
        <v>1247</v>
      </c>
      <c r="G2075" s="5" t="str">
        <f t="shared" si="32"/>
        <v>View Response</v>
      </c>
      <c r="H2075" t="s">
        <v>3020</v>
      </c>
      <c r="I2075" t="s">
        <v>3029</v>
      </c>
      <c r="J2075" t="s">
        <v>3021</v>
      </c>
      <c r="L2075" t="s">
        <v>2925</v>
      </c>
    </row>
    <row r="2076" spans="1:14" x14ac:dyDescent="0.35">
      <c r="A2076">
        <v>1192299</v>
      </c>
      <c r="B2076" t="s">
        <v>2599</v>
      </c>
      <c r="C2076" t="s">
        <v>1232</v>
      </c>
      <c r="D2076" t="s">
        <v>1233</v>
      </c>
      <c r="E2076" s="3" t="s">
        <v>127</v>
      </c>
      <c r="F2076" t="s">
        <v>1247</v>
      </c>
      <c r="G2076" s="5" t="str">
        <f t="shared" si="32"/>
        <v>View Response</v>
      </c>
      <c r="H2076" t="s">
        <v>3020</v>
      </c>
      <c r="I2076" t="s">
        <v>3029</v>
      </c>
      <c r="J2076" t="s">
        <v>3021</v>
      </c>
      <c r="L2076" t="s">
        <v>2958</v>
      </c>
    </row>
    <row r="2077" spans="1:14" x14ac:dyDescent="0.35">
      <c r="A2077">
        <v>1192300</v>
      </c>
      <c r="B2077" t="s">
        <v>2600</v>
      </c>
      <c r="C2077" t="s">
        <v>1248</v>
      </c>
      <c r="D2077" t="s">
        <v>4</v>
      </c>
      <c r="E2077" s="3" t="s">
        <v>127</v>
      </c>
      <c r="F2077" t="s">
        <v>1249</v>
      </c>
      <c r="G2077" s="5" t="str">
        <f t="shared" si="32"/>
        <v>View Response</v>
      </c>
      <c r="H2077" t="s">
        <v>3020</v>
      </c>
      <c r="I2077" t="s">
        <v>3029</v>
      </c>
      <c r="J2077" t="s">
        <v>3029</v>
      </c>
      <c r="M2077" t="s">
        <v>2917</v>
      </c>
    </row>
    <row r="2078" spans="1:14" x14ac:dyDescent="0.35">
      <c r="A2078">
        <v>1192302</v>
      </c>
      <c r="B2078" t="s">
        <v>2601</v>
      </c>
      <c r="C2078" t="s">
        <v>200</v>
      </c>
      <c r="D2078" t="s">
        <v>4</v>
      </c>
      <c r="E2078" s="3" t="s">
        <v>4</v>
      </c>
      <c r="F2078" t="s">
        <v>1250</v>
      </c>
      <c r="G2078" s="5" t="str">
        <f t="shared" si="32"/>
        <v>View Response</v>
      </c>
      <c r="H2078" t="s">
        <v>3020</v>
      </c>
      <c r="I2078" t="s">
        <v>3024</v>
      </c>
      <c r="J2078" t="s">
        <v>3029</v>
      </c>
      <c r="M2078" t="s">
        <v>2917</v>
      </c>
    </row>
    <row r="2079" spans="1:14" x14ac:dyDescent="0.35">
      <c r="A2079">
        <v>1192303</v>
      </c>
      <c r="B2079" t="s">
        <v>2602</v>
      </c>
      <c r="C2079" t="s">
        <v>1251</v>
      </c>
      <c r="D2079" t="s">
        <v>4</v>
      </c>
      <c r="E2079" s="3" t="s">
        <v>4</v>
      </c>
      <c r="F2079" t="s">
        <v>1252</v>
      </c>
      <c r="G2079" s="5" t="str">
        <f t="shared" si="32"/>
        <v>View Response</v>
      </c>
      <c r="H2079" t="s">
        <v>3019</v>
      </c>
      <c r="I2079" t="s">
        <v>3029</v>
      </c>
      <c r="J2079" t="s">
        <v>3029</v>
      </c>
      <c r="L2079" t="s">
        <v>2985</v>
      </c>
    </row>
    <row r="2080" spans="1:14" x14ac:dyDescent="0.35">
      <c r="A2080">
        <v>1192303</v>
      </c>
      <c r="B2080" t="s">
        <v>2602</v>
      </c>
      <c r="C2080" t="s">
        <v>1251</v>
      </c>
      <c r="D2080" t="s">
        <v>4</v>
      </c>
      <c r="E2080" s="3" t="s">
        <v>4</v>
      </c>
      <c r="F2080" t="s">
        <v>1252</v>
      </c>
      <c r="G2080" s="5" t="str">
        <f t="shared" si="32"/>
        <v>View Response</v>
      </c>
      <c r="H2080" t="s">
        <v>3019</v>
      </c>
      <c r="I2080" t="s">
        <v>3029</v>
      </c>
      <c r="J2080" t="s">
        <v>3029</v>
      </c>
      <c r="L2080" t="s">
        <v>2990</v>
      </c>
    </row>
    <row r="2081" spans="1:13" x14ac:dyDescent="0.35">
      <c r="A2081">
        <v>1192303</v>
      </c>
      <c r="B2081" t="s">
        <v>2602</v>
      </c>
      <c r="C2081" t="s">
        <v>1251</v>
      </c>
      <c r="D2081" t="s">
        <v>4</v>
      </c>
      <c r="E2081" s="3" t="s">
        <v>4</v>
      </c>
      <c r="F2081" t="s">
        <v>1252</v>
      </c>
      <c r="G2081" s="5" t="str">
        <f t="shared" si="32"/>
        <v>View Response</v>
      </c>
      <c r="H2081" t="s">
        <v>3019</v>
      </c>
      <c r="I2081" t="s">
        <v>3029</v>
      </c>
      <c r="J2081" t="s">
        <v>3029</v>
      </c>
      <c r="L2081" t="s">
        <v>2954</v>
      </c>
    </row>
    <row r="2082" spans="1:13" x14ac:dyDescent="0.35">
      <c r="A2082">
        <v>1192303</v>
      </c>
      <c r="B2082" t="s">
        <v>2602</v>
      </c>
      <c r="C2082" t="s">
        <v>1251</v>
      </c>
      <c r="D2082" t="s">
        <v>4</v>
      </c>
      <c r="E2082" s="3" t="s">
        <v>4</v>
      </c>
      <c r="F2082" t="s">
        <v>1252</v>
      </c>
      <c r="G2082" s="5" t="str">
        <f t="shared" si="32"/>
        <v>View Response</v>
      </c>
      <c r="H2082" t="s">
        <v>3019</v>
      </c>
      <c r="I2082" t="s">
        <v>3029</v>
      </c>
      <c r="J2082" t="s">
        <v>3029</v>
      </c>
      <c r="L2082" t="s">
        <v>3004</v>
      </c>
    </row>
    <row r="2083" spans="1:13" x14ac:dyDescent="0.35">
      <c r="A2083">
        <v>1192305</v>
      </c>
      <c r="B2083" t="s">
        <v>2603</v>
      </c>
      <c r="C2083" t="s">
        <v>4</v>
      </c>
      <c r="D2083" t="s">
        <v>4</v>
      </c>
      <c r="E2083" s="3" t="s">
        <v>127</v>
      </c>
      <c r="F2083" t="s">
        <v>1253</v>
      </c>
      <c r="G2083" s="5" t="str">
        <f t="shared" si="32"/>
        <v>View Response</v>
      </c>
      <c r="H2083" t="s">
        <v>3020</v>
      </c>
      <c r="I2083" t="s">
        <v>3029</v>
      </c>
      <c r="J2083" t="s">
        <v>3029</v>
      </c>
      <c r="L2083" t="s">
        <v>2943</v>
      </c>
    </row>
    <row r="2084" spans="1:13" x14ac:dyDescent="0.35">
      <c r="A2084">
        <v>1192305</v>
      </c>
      <c r="B2084" t="s">
        <v>2603</v>
      </c>
      <c r="C2084" t="s">
        <v>4</v>
      </c>
      <c r="D2084" t="s">
        <v>4</v>
      </c>
      <c r="E2084" s="3" t="s">
        <v>127</v>
      </c>
      <c r="F2084" t="s">
        <v>1253</v>
      </c>
      <c r="G2084" s="5" t="str">
        <f t="shared" si="32"/>
        <v>View Response</v>
      </c>
      <c r="H2084" t="s">
        <v>3020</v>
      </c>
      <c r="I2084" t="s">
        <v>3029</v>
      </c>
      <c r="J2084" t="s">
        <v>3029</v>
      </c>
      <c r="M2084" t="s">
        <v>2916</v>
      </c>
    </row>
    <row r="2085" spans="1:13" x14ac:dyDescent="0.35">
      <c r="A2085">
        <v>1192306</v>
      </c>
      <c r="B2085" t="s">
        <v>2584</v>
      </c>
      <c r="C2085" t="s">
        <v>4</v>
      </c>
      <c r="D2085" t="s">
        <v>4</v>
      </c>
      <c r="E2085" s="3" t="s">
        <v>4</v>
      </c>
      <c r="F2085" t="s">
        <v>1254</v>
      </c>
      <c r="G2085" s="5" t="str">
        <f t="shared" si="32"/>
        <v>View Response</v>
      </c>
      <c r="H2085" t="s">
        <v>3020</v>
      </c>
      <c r="I2085" t="s">
        <v>3029</v>
      </c>
      <c r="J2085" t="s">
        <v>3029</v>
      </c>
      <c r="L2085" t="s">
        <v>2930</v>
      </c>
    </row>
    <row r="2086" spans="1:13" x14ac:dyDescent="0.35">
      <c r="A2086">
        <v>1192306</v>
      </c>
      <c r="B2086" t="s">
        <v>2584</v>
      </c>
      <c r="C2086" t="s">
        <v>4</v>
      </c>
      <c r="D2086" t="s">
        <v>4</v>
      </c>
      <c r="E2086" s="3" t="s">
        <v>4</v>
      </c>
      <c r="F2086" t="s">
        <v>1254</v>
      </c>
      <c r="G2086" s="5" t="str">
        <f t="shared" si="32"/>
        <v>View Response</v>
      </c>
      <c r="H2086" t="s">
        <v>3020</v>
      </c>
      <c r="I2086" t="s">
        <v>3029</v>
      </c>
      <c r="J2086" t="s">
        <v>3029</v>
      </c>
      <c r="M2086" t="s">
        <v>2916</v>
      </c>
    </row>
    <row r="2087" spans="1:13" x14ac:dyDescent="0.35">
      <c r="A2087">
        <v>1192308</v>
      </c>
      <c r="B2087" t="s">
        <v>2604</v>
      </c>
      <c r="C2087" t="s">
        <v>4</v>
      </c>
      <c r="D2087" t="s">
        <v>4</v>
      </c>
      <c r="E2087" s="3" t="s">
        <v>4</v>
      </c>
      <c r="F2087" t="s">
        <v>1255</v>
      </c>
      <c r="G2087" s="5" t="str">
        <f t="shared" si="32"/>
        <v>View Response</v>
      </c>
      <c r="H2087" t="s">
        <v>3029</v>
      </c>
      <c r="I2087" t="s">
        <v>3023</v>
      </c>
      <c r="J2087" t="s">
        <v>3029</v>
      </c>
      <c r="M2087" t="s">
        <v>2931</v>
      </c>
    </row>
    <row r="2088" spans="1:13" x14ac:dyDescent="0.35">
      <c r="A2088">
        <v>1192308</v>
      </c>
      <c r="B2088" t="s">
        <v>2604</v>
      </c>
      <c r="C2088" t="s">
        <v>4</v>
      </c>
      <c r="D2088" t="s">
        <v>4</v>
      </c>
      <c r="E2088" s="3" t="s">
        <v>4</v>
      </c>
      <c r="F2088" t="s">
        <v>1255</v>
      </c>
      <c r="G2088" s="5" t="str">
        <f t="shared" si="32"/>
        <v>View Response</v>
      </c>
      <c r="H2088" t="s">
        <v>3029</v>
      </c>
      <c r="I2088" t="s">
        <v>3023</v>
      </c>
      <c r="J2088" t="s">
        <v>3029</v>
      </c>
      <c r="M2088" t="s">
        <v>2932</v>
      </c>
    </row>
    <row r="2089" spans="1:13" x14ac:dyDescent="0.35">
      <c r="A2089">
        <v>1192309</v>
      </c>
      <c r="B2089" t="s">
        <v>2605</v>
      </c>
      <c r="C2089" t="s">
        <v>4</v>
      </c>
      <c r="D2089" t="s">
        <v>4</v>
      </c>
      <c r="E2089" s="3" t="s">
        <v>4</v>
      </c>
      <c r="F2089" t="s">
        <v>1256</v>
      </c>
      <c r="G2089" s="5" t="str">
        <f t="shared" si="32"/>
        <v>View Response</v>
      </c>
      <c r="H2089" t="s">
        <v>3020</v>
      </c>
      <c r="I2089" t="s">
        <v>3029</v>
      </c>
      <c r="J2089" t="s">
        <v>3029</v>
      </c>
      <c r="M2089" t="s">
        <v>2917</v>
      </c>
    </row>
    <row r="2090" spans="1:13" x14ac:dyDescent="0.35">
      <c r="A2090">
        <v>1192311</v>
      </c>
      <c r="B2090" t="s">
        <v>2606</v>
      </c>
      <c r="C2090" t="s">
        <v>4</v>
      </c>
      <c r="D2090" t="s">
        <v>4</v>
      </c>
      <c r="E2090" s="3" t="s">
        <v>4</v>
      </c>
      <c r="F2090" t="s">
        <v>1257</v>
      </c>
      <c r="G2090" s="5" t="str">
        <f t="shared" si="32"/>
        <v>View Response</v>
      </c>
      <c r="H2090" t="s">
        <v>3020</v>
      </c>
      <c r="I2090" t="s">
        <v>3029</v>
      </c>
      <c r="J2090" t="s">
        <v>3029</v>
      </c>
      <c r="M2090" t="s">
        <v>2917</v>
      </c>
    </row>
    <row r="2091" spans="1:13" x14ac:dyDescent="0.35">
      <c r="A2091">
        <v>1192312</v>
      </c>
      <c r="B2091" t="s">
        <v>2607</v>
      </c>
      <c r="C2091" t="s">
        <v>4</v>
      </c>
      <c r="D2091" t="s">
        <v>4</v>
      </c>
      <c r="E2091" s="3" t="s">
        <v>4</v>
      </c>
      <c r="F2091" t="s">
        <v>1258</v>
      </c>
      <c r="G2091" s="5" t="str">
        <f t="shared" si="32"/>
        <v>View Response</v>
      </c>
      <c r="H2091" t="s">
        <v>3020</v>
      </c>
      <c r="I2091" t="s">
        <v>3023</v>
      </c>
      <c r="J2091" t="s">
        <v>3021</v>
      </c>
      <c r="M2091" t="s">
        <v>2917</v>
      </c>
    </row>
    <row r="2092" spans="1:13" x14ac:dyDescent="0.35">
      <c r="A2092">
        <v>1192315</v>
      </c>
      <c r="B2092" t="s">
        <v>2584</v>
      </c>
      <c r="C2092" t="s">
        <v>4</v>
      </c>
      <c r="D2092" t="s">
        <v>4</v>
      </c>
      <c r="E2092" s="3" t="s">
        <v>4</v>
      </c>
      <c r="F2092" t="s">
        <v>1259</v>
      </c>
      <c r="G2092" s="5" t="str">
        <f t="shared" si="32"/>
        <v>View Response</v>
      </c>
      <c r="H2092" t="s">
        <v>3020</v>
      </c>
      <c r="I2092" t="s">
        <v>3029</v>
      </c>
      <c r="J2092" t="s">
        <v>3029</v>
      </c>
      <c r="L2092" t="s">
        <v>2942</v>
      </c>
    </row>
    <row r="2093" spans="1:13" x14ac:dyDescent="0.35">
      <c r="A2093">
        <v>1192316</v>
      </c>
      <c r="B2093" t="s">
        <v>2588</v>
      </c>
      <c r="C2093" t="s">
        <v>1223</v>
      </c>
      <c r="D2093" t="s">
        <v>4</v>
      </c>
      <c r="E2093" s="3" t="s">
        <v>4</v>
      </c>
      <c r="F2093" t="s">
        <v>1260</v>
      </c>
      <c r="G2093" s="5" t="str">
        <f t="shared" si="32"/>
        <v>View Response</v>
      </c>
      <c r="H2093" t="s">
        <v>3020</v>
      </c>
      <c r="I2093" t="s">
        <v>3029</v>
      </c>
      <c r="J2093" t="s">
        <v>3029</v>
      </c>
      <c r="L2093" t="s">
        <v>2958</v>
      </c>
    </row>
    <row r="2094" spans="1:13" x14ac:dyDescent="0.35">
      <c r="A2094">
        <v>1192317</v>
      </c>
      <c r="B2094" t="s">
        <v>2608</v>
      </c>
      <c r="C2094" t="s">
        <v>4</v>
      </c>
      <c r="D2094" t="s">
        <v>4</v>
      </c>
      <c r="E2094" s="3" t="s">
        <v>127</v>
      </c>
      <c r="F2094" t="s">
        <v>1261</v>
      </c>
      <c r="G2094" s="5" t="str">
        <f t="shared" si="32"/>
        <v>View Response</v>
      </c>
      <c r="H2094" t="s">
        <v>3020</v>
      </c>
      <c r="I2094" t="s">
        <v>3023</v>
      </c>
      <c r="J2094" t="s">
        <v>3029</v>
      </c>
      <c r="M2094" t="s">
        <v>2917</v>
      </c>
    </row>
    <row r="2095" spans="1:13" x14ac:dyDescent="0.35">
      <c r="A2095">
        <v>1192318</v>
      </c>
      <c r="B2095" t="s">
        <v>2609</v>
      </c>
      <c r="D2095" t="s">
        <v>4</v>
      </c>
      <c r="E2095" s="3" t="s">
        <v>4</v>
      </c>
      <c r="F2095" t="s">
        <v>1262</v>
      </c>
      <c r="G2095" s="5" t="str">
        <f t="shared" si="32"/>
        <v>View Response</v>
      </c>
      <c r="H2095" t="s">
        <v>3020</v>
      </c>
      <c r="I2095" t="s">
        <v>3029</v>
      </c>
      <c r="J2095" t="s">
        <v>3021</v>
      </c>
      <c r="M2095" t="s">
        <v>2951</v>
      </c>
    </row>
    <row r="2096" spans="1:13" x14ac:dyDescent="0.35">
      <c r="A2096">
        <v>1192318</v>
      </c>
      <c r="B2096" t="s">
        <v>2609</v>
      </c>
      <c r="D2096" t="s">
        <v>4</v>
      </c>
      <c r="E2096" s="3" t="s">
        <v>4</v>
      </c>
      <c r="F2096" t="s">
        <v>1262</v>
      </c>
      <c r="G2096" s="5" t="str">
        <f t="shared" si="32"/>
        <v>View Response</v>
      </c>
      <c r="H2096" t="s">
        <v>3020</v>
      </c>
      <c r="I2096" t="s">
        <v>3029</v>
      </c>
      <c r="J2096" t="s">
        <v>3021</v>
      </c>
      <c r="M2096" t="s">
        <v>2952</v>
      </c>
    </row>
    <row r="2097" spans="1:14" x14ac:dyDescent="0.35">
      <c r="A2097">
        <v>1192318</v>
      </c>
      <c r="B2097" t="s">
        <v>2609</v>
      </c>
      <c r="D2097" t="s">
        <v>4</v>
      </c>
      <c r="E2097" s="3" t="s">
        <v>4</v>
      </c>
      <c r="F2097" t="s">
        <v>1262</v>
      </c>
      <c r="G2097" s="5" t="str">
        <f t="shared" si="32"/>
        <v>View Response</v>
      </c>
      <c r="H2097" t="s">
        <v>3020</v>
      </c>
      <c r="I2097" t="s">
        <v>3029</v>
      </c>
      <c r="J2097" t="s">
        <v>3021</v>
      </c>
      <c r="M2097" t="s">
        <v>2953</v>
      </c>
    </row>
    <row r="2098" spans="1:14" x14ac:dyDescent="0.35">
      <c r="A2098">
        <v>1192319</v>
      </c>
      <c r="B2098" t="s">
        <v>2388</v>
      </c>
      <c r="C2098" t="s">
        <v>825</v>
      </c>
      <c r="D2098" t="s">
        <v>4</v>
      </c>
      <c r="E2098" s="3" t="s">
        <v>127</v>
      </c>
      <c r="F2098" t="s">
        <v>1263</v>
      </c>
      <c r="G2098" s="5" t="str">
        <f t="shared" si="32"/>
        <v>View Response</v>
      </c>
      <c r="H2098" t="s">
        <v>3020</v>
      </c>
      <c r="I2098" t="s">
        <v>3023</v>
      </c>
      <c r="J2098" t="s">
        <v>3021</v>
      </c>
      <c r="N2098" t="s">
        <v>338</v>
      </c>
    </row>
    <row r="2099" spans="1:14" x14ac:dyDescent="0.35">
      <c r="A2099">
        <v>1192319</v>
      </c>
      <c r="B2099" t="s">
        <v>2388</v>
      </c>
      <c r="C2099" t="s">
        <v>825</v>
      </c>
      <c r="D2099" t="s">
        <v>4</v>
      </c>
      <c r="E2099" s="3" t="s">
        <v>127</v>
      </c>
      <c r="F2099" t="s">
        <v>1263</v>
      </c>
      <c r="G2099" s="5" t="str">
        <f t="shared" si="32"/>
        <v>View Response</v>
      </c>
      <c r="H2099" t="s">
        <v>3020</v>
      </c>
      <c r="I2099" t="s">
        <v>3023</v>
      </c>
      <c r="J2099" t="s">
        <v>3021</v>
      </c>
      <c r="L2099" t="s">
        <v>2987</v>
      </c>
    </row>
    <row r="2100" spans="1:14" x14ac:dyDescent="0.35">
      <c r="A2100">
        <v>1192319</v>
      </c>
      <c r="B2100" t="s">
        <v>2388</v>
      </c>
      <c r="C2100" t="s">
        <v>825</v>
      </c>
      <c r="D2100" t="s">
        <v>4</v>
      </c>
      <c r="E2100" s="3" t="s">
        <v>127</v>
      </c>
      <c r="F2100" t="s">
        <v>1263</v>
      </c>
      <c r="G2100" s="5" t="str">
        <f t="shared" si="32"/>
        <v>View Response</v>
      </c>
      <c r="H2100" t="s">
        <v>3020</v>
      </c>
      <c r="I2100" t="s">
        <v>3023</v>
      </c>
      <c r="J2100" t="s">
        <v>3021</v>
      </c>
      <c r="L2100" t="s">
        <v>2968</v>
      </c>
    </row>
    <row r="2101" spans="1:14" x14ac:dyDescent="0.35">
      <c r="A2101">
        <v>1192321</v>
      </c>
      <c r="B2101" t="s">
        <v>2610</v>
      </c>
      <c r="C2101" t="s">
        <v>1264</v>
      </c>
      <c r="D2101" t="s">
        <v>4</v>
      </c>
      <c r="E2101" s="3" t="s">
        <v>127</v>
      </c>
      <c r="F2101" t="s">
        <v>1265</v>
      </c>
      <c r="G2101" s="5" t="str">
        <f t="shared" si="32"/>
        <v>View Response</v>
      </c>
      <c r="H2101" t="s">
        <v>3020</v>
      </c>
      <c r="I2101" t="s">
        <v>3023</v>
      </c>
      <c r="J2101" t="s">
        <v>3021</v>
      </c>
      <c r="L2101" t="s">
        <v>2981</v>
      </c>
    </row>
    <row r="2102" spans="1:14" x14ac:dyDescent="0.35">
      <c r="A2102">
        <v>1192321</v>
      </c>
      <c r="B2102" t="s">
        <v>2610</v>
      </c>
      <c r="C2102" t="s">
        <v>1264</v>
      </c>
      <c r="D2102" t="s">
        <v>4</v>
      </c>
      <c r="E2102" s="3" t="s">
        <v>127</v>
      </c>
      <c r="F2102" t="s">
        <v>1265</v>
      </c>
      <c r="G2102" s="5" t="str">
        <f t="shared" si="32"/>
        <v>View Response</v>
      </c>
      <c r="H2102" t="s">
        <v>3020</v>
      </c>
      <c r="I2102" t="s">
        <v>3023</v>
      </c>
      <c r="J2102" t="s">
        <v>3021</v>
      </c>
      <c r="M2102" t="s">
        <v>2923</v>
      </c>
    </row>
    <row r="2103" spans="1:14" x14ac:dyDescent="0.35">
      <c r="A2103">
        <v>1192321</v>
      </c>
      <c r="B2103" t="s">
        <v>2610</v>
      </c>
      <c r="C2103" t="s">
        <v>1264</v>
      </c>
      <c r="D2103" t="s">
        <v>4</v>
      </c>
      <c r="E2103" s="3" t="s">
        <v>127</v>
      </c>
      <c r="F2103" t="s">
        <v>1265</v>
      </c>
      <c r="G2103" s="5" t="str">
        <f t="shared" si="32"/>
        <v>View Response</v>
      </c>
      <c r="H2103" t="s">
        <v>3020</v>
      </c>
      <c r="I2103" t="s">
        <v>3023</v>
      </c>
      <c r="J2103" t="s">
        <v>3021</v>
      </c>
      <c r="M2103" t="s">
        <v>2924</v>
      </c>
    </row>
    <row r="2104" spans="1:14" x14ac:dyDescent="0.35">
      <c r="A2104">
        <v>1192321</v>
      </c>
      <c r="B2104" t="s">
        <v>2610</v>
      </c>
      <c r="C2104" t="s">
        <v>1264</v>
      </c>
      <c r="D2104" t="s">
        <v>4</v>
      </c>
      <c r="E2104" s="3" t="s">
        <v>127</v>
      </c>
      <c r="F2104" t="s">
        <v>1265</v>
      </c>
      <c r="G2104" s="5" t="str">
        <f t="shared" si="32"/>
        <v>View Response</v>
      </c>
      <c r="H2104" t="s">
        <v>3020</v>
      </c>
      <c r="I2104" t="s">
        <v>3023</v>
      </c>
      <c r="J2104" t="s">
        <v>3021</v>
      </c>
      <c r="M2104" t="s">
        <v>2950</v>
      </c>
    </row>
    <row r="2105" spans="1:14" x14ac:dyDescent="0.35">
      <c r="A2105">
        <v>1192322</v>
      </c>
      <c r="B2105" t="s">
        <v>2611</v>
      </c>
      <c r="C2105" t="s">
        <v>4</v>
      </c>
      <c r="D2105" t="s">
        <v>4</v>
      </c>
      <c r="E2105" s="3" t="s">
        <v>4</v>
      </c>
      <c r="F2105" t="s">
        <v>1266</v>
      </c>
      <c r="G2105" s="5" t="str">
        <f t="shared" si="32"/>
        <v>View Response</v>
      </c>
      <c r="H2105" t="s">
        <v>3020</v>
      </c>
      <c r="I2105" t="s">
        <v>3023</v>
      </c>
      <c r="J2105" t="s">
        <v>3021</v>
      </c>
      <c r="M2105" t="s">
        <v>2917</v>
      </c>
    </row>
    <row r="2106" spans="1:14" x14ac:dyDescent="0.35">
      <c r="A2106">
        <v>1192324</v>
      </c>
      <c r="B2106" t="s">
        <v>2612</v>
      </c>
      <c r="C2106" t="s">
        <v>4</v>
      </c>
      <c r="D2106" t="s">
        <v>4</v>
      </c>
      <c r="E2106" s="3" t="s">
        <v>4</v>
      </c>
      <c r="F2106" t="s">
        <v>1267</v>
      </c>
      <c r="G2106" s="5" t="str">
        <f t="shared" si="32"/>
        <v>View Response</v>
      </c>
      <c r="H2106" t="s">
        <v>3020</v>
      </c>
      <c r="I2106" t="s">
        <v>3023</v>
      </c>
      <c r="J2106" t="s">
        <v>3029</v>
      </c>
      <c r="M2106" t="s">
        <v>2917</v>
      </c>
    </row>
    <row r="2107" spans="1:14" x14ac:dyDescent="0.35">
      <c r="A2107">
        <v>1192325</v>
      </c>
      <c r="B2107" t="s">
        <v>2610</v>
      </c>
      <c r="C2107" t="s">
        <v>1264</v>
      </c>
      <c r="D2107" t="s">
        <v>4</v>
      </c>
      <c r="E2107" s="3" t="s">
        <v>127</v>
      </c>
      <c r="F2107" t="s">
        <v>1268</v>
      </c>
      <c r="G2107" s="5" t="str">
        <f t="shared" si="32"/>
        <v>View Response</v>
      </c>
      <c r="H2107" t="s">
        <v>3020</v>
      </c>
      <c r="I2107" t="s">
        <v>3023</v>
      </c>
      <c r="J2107" t="s">
        <v>3021</v>
      </c>
      <c r="L2107" t="s">
        <v>2937</v>
      </c>
    </row>
    <row r="2108" spans="1:14" x14ac:dyDescent="0.35">
      <c r="A2108">
        <v>1192325</v>
      </c>
      <c r="B2108" t="s">
        <v>2610</v>
      </c>
      <c r="C2108" t="s">
        <v>1264</v>
      </c>
      <c r="D2108" t="s">
        <v>4</v>
      </c>
      <c r="E2108" s="3" t="s">
        <v>127</v>
      </c>
      <c r="F2108" t="s">
        <v>1268</v>
      </c>
      <c r="G2108" s="5" t="str">
        <f t="shared" si="32"/>
        <v>View Response</v>
      </c>
      <c r="H2108" t="s">
        <v>3020</v>
      </c>
      <c r="I2108" t="s">
        <v>3023</v>
      </c>
      <c r="J2108" t="s">
        <v>3021</v>
      </c>
      <c r="M2108" t="s">
        <v>2923</v>
      </c>
    </row>
    <row r="2109" spans="1:14" x14ac:dyDescent="0.35">
      <c r="A2109">
        <v>1192325</v>
      </c>
      <c r="B2109" t="s">
        <v>2610</v>
      </c>
      <c r="C2109" t="s">
        <v>1264</v>
      </c>
      <c r="D2109" t="s">
        <v>4</v>
      </c>
      <c r="E2109" s="3" t="s">
        <v>127</v>
      </c>
      <c r="F2109" t="s">
        <v>1268</v>
      </c>
      <c r="G2109" s="5" t="str">
        <f t="shared" si="32"/>
        <v>View Response</v>
      </c>
      <c r="H2109" t="s">
        <v>3020</v>
      </c>
      <c r="I2109" t="s">
        <v>3023</v>
      </c>
      <c r="J2109" t="s">
        <v>3021</v>
      </c>
      <c r="M2109" t="s">
        <v>2924</v>
      </c>
    </row>
    <row r="2110" spans="1:14" x14ac:dyDescent="0.35">
      <c r="A2110">
        <v>1192325</v>
      </c>
      <c r="B2110" t="s">
        <v>2610</v>
      </c>
      <c r="C2110" t="s">
        <v>1264</v>
      </c>
      <c r="D2110" t="s">
        <v>4</v>
      </c>
      <c r="E2110" s="3" t="s">
        <v>127</v>
      </c>
      <c r="F2110" t="s">
        <v>1268</v>
      </c>
      <c r="G2110" s="5" t="str">
        <f t="shared" si="32"/>
        <v>View Response</v>
      </c>
      <c r="H2110" t="s">
        <v>3020</v>
      </c>
      <c r="I2110" t="s">
        <v>3023</v>
      </c>
      <c r="J2110" t="s">
        <v>3021</v>
      </c>
      <c r="M2110" t="s">
        <v>2950</v>
      </c>
    </row>
    <row r="2111" spans="1:14" x14ac:dyDescent="0.35">
      <c r="A2111">
        <v>1192326</v>
      </c>
      <c r="B2111" t="s">
        <v>2613</v>
      </c>
      <c r="C2111" t="s">
        <v>4</v>
      </c>
      <c r="D2111" t="s">
        <v>4</v>
      </c>
      <c r="E2111" s="3" t="s">
        <v>4</v>
      </c>
      <c r="F2111" t="s">
        <v>1269</v>
      </c>
      <c r="G2111" s="5" t="str">
        <f t="shared" si="32"/>
        <v>View Response</v>
      </c>
      <c r="H2111" t="s">
        <v>3020</v>
      </c>
      <c r="I2111" t="s">
        <v>3029</v>
      </c>
      <c r="J2111" t="s">
        <v>3029</v>
      </c>
      <c r="M2111" t="s">
        <v>2917</v>
      </c>
    </row>
    <row r="2112" spans="1:14" x14ac:dyDescent="0.35">
      <c r="A2112">
        <v>1192327</v>
      </c>
      <c r="B2112" t="s">
        <v>2614</v>
      </c>
      <c r="C2112" t="s">
        <v>4</v>
      </c>
      <c r="D2112" t="s">
        <v>750</v>
      </c>
      <c r="E2112" s="3" t="s">
        <v>127</v>
      </c>
      <c r="F2112" t="s">
        <v>1270</v>
      </c>
      <c r="G2112" s="5" t="str">
        <f t="shared" si="32"/>
        <v>View Response</v>
      </c>
      <c r="H2112" t="s">
        <v>3020</v>
      </c>
      <c r="I2112" t="s">
        <v>3029</v>
      </c>
      <c r="J2112" t="s">
        <v>3029</v>
      </c>
      <c r="L2112" t="s">
        <v>2958</v>
      </c>
    </row>
    <row r="2113" spans="1:14" x14ac:dyDescent="0.35">
      <c r="A2113">
        <v>1192328</v>
      </c>
      <c r="B2113" t="s">
        <v>2610</v>
      </c>
      <c r="C2113" t="s">
        <v>1264</v>
      </c>
      <c r="D2113" t="s">
        <v>4</v>
      </c>
      <c r="E2113" s="3" t="s">
        <v>127</v>
      </c>
      <c r="F2113" t="s">
        <v>1271</v>
      </c>
      <c r="G2113" s="5" t="str">
        <f t="shared" si="32"/>
        <v>View Response</v>
      </c>
      <c r="H2113" t="s">
        <v>3020</v>
      </c>
      <c r="I2113" t="s">
        <v>3029</v>
      </c>
      <c r="J2113" t="s">
        <v>3021</v>
      </c>
      <c r="L2113" t="s">
        <v>2960</v>
      </c>
    </row>
    <row r="2114" spans="1:14" x14ac:dyDescent="0.35">
      <c r="A2114">
        <v>1192328</v>
      </c>
      <c r="B2114" t="s">
        <v>2610</v>
      </c>
      <c r="C2114" t="s">
        <v>1264</v>
      </c>
      <c r="D2114" t="s">
        <v>4</v>
      </c>
      <c r="E2114" s="3" t="s">
        <v>127</v>
      </c>
      <c r="F2114" t="s">
        <v>1271</v>
      </c>
      <c r="G2114" s="5" t="str">
        <f t="shared" si="32"/>
        <v>View Response</v>
      </c>
      <c r="H2114" t="s">
        <v>3020</v>
      </c>
      <c r="I2114" t="s">
        <v>3029</v>
      </c>
      <c r="J2114" t="s">
        <v>3021</v>
      </c>
      <c r="M2114" t="s">
        <v>2923</v>
      </c>
    </row>
    <row r="2115" spans="1:14" x14ac:dyDescent="0.35">
      <c r="A2115">
        <v>1192328</v>
      </c>
      <c r="B2115" t="s">
        <v>2610</v>
      </c>
      <c r="C2115" t="s">
        <v>1264</v>
      </c>
      <c r="D2115" t="s">
        <v>4</v>
      </c>
      <c r="E2115" s="3" t="s">
        <v>127</v>
      </c>
      <c r="F2115" t="s">
        <v>1271</v>
      </c>
      <c r="G2115" s="5" t="str">
        <f t="shared" ref="G2115:G2178" si="33">HYPERLINK(F2115,"View Response")</f>
        <v>View Response</v>
      </c>
      <c r="H2115" t="s">
        <v>3020</v>
      </c>
      <c r="I2115" t="s">
        <v>3029</v>
      </c>
      <c r="J2115" t="s">
        <v>3021</v>
      </c>
      <c r="M2115" t="s">
        <v>2924</v>
      </c>
    </row>
    <row r="2116" spans="1:14" x14ac:dyDescent="0.35">
      <c r="A2116">
        <v>1192329</v>
      </c>
      <c r="B2116" t="s">
        <v>2614</v>
      </c>
      <c r="C2116" t="s">
        <v>4</v>
      </c>
      <c r="D2116" t="s">
        <v>750</v>
      </c>
      <c r="E2116" s="3" t="s">
        <v>127</v>
      </c>
      <c r="F2116" t="s">
        <v>1272</v>
      </c>
      <c r="G2116" s="5" t="str">
        <f t="shared" si="33"/>
        <v>View Response</v>
      </c>
      <c r="H2116" t="s">
        <v>3020</v>
      </c>
      <c r="I2116" t="s">
        <v>3029</v>
      </c>
      <c r="J2116" t="s">
        <v>3029</v>
      </c>
      <c r="N2116" t="s">
        <v>338</v>
      </c>
    </row>
    <row r="2117" spans="1:14" x14ac:dyDescent="0.35">
      <c r="A2117">
        <v>1192329</v>
      </c>
      <c r="B2117" t="s">
        <v>2614</v>
      </c>
      <c r="C2117" t="s">
        <v>4</v>
      </c>
      <c r="D2117" t="s">
        <v>750</v>
      </c>
      <c r="E2117" s="3" t="s">
        <v>127</v>
      </c>
      <c r="F2117" t="s">
        <v>1272</v>
      </c>
      <c r="G2117" s="5" t="str">
        <f t="shared" si="33"/>
        <v>View Response</v>
      </c>
      <c r="H2117" t="s">
        <v>3020</v>
      </c>
      <c r="I2117" t="s">
        <v>3029</v>
      </c>
      <c r="J2117" t="s">
        <v>3029</v>
      </c>
      <c r="L2117" t="s">
        <v>2995</v>
      </c>
    </row>
    <row r="2118" spans="1:14" x14ac:dyDescent="0.35">
      <c r="A2118">
        <v>1192330</v>
      </c>
      <c r="B2118" t="s">
        <v>2615</v>
      </c>
      <c r="C2118" t="s">
        <v>4</v>
      </c>
      <c r="D2118" t="s">
        <v>4</v>
      </c>
      <c r="E2118" s="3" t="s">
        <v>4</v>
      </c>
      <c r="F2118" t="s">
        <v>1273</v>
      </c>
      <c r="G2118" s="5" t="str">
        <f t="shared" si="33"/>
        <v>View Response</v>
      </c>
      <c r="H2118" t="s">
        <v>3020</v>
      </c>
      <c r="I2118" t="s">
        <v>3029</v>
      </c>
      <c r="J2118" t="s">
        <v>3029</v>
      </c>
      <c r="M2118" t="s">
        <v>2923</v>
      </c>
    </row>
    <row r="2119" spans="1:14" x14ac:dyDescent="0.35">
      <c r="A2119">
        <v>1192330</v>
      </c>
      <c r="B2119" t="s">
        <v>2615</v>
      </c>
      <c r="C2119" t="s">
        <v>4</v>
      </c>
      <c r="D2119" t="s">
        <v>4</v>
      </c>
      <c r="E2119" s="3" t="s">
        <v>4</v>
      </c>
      <c r="F2119" t="s">
        <v>1273</v>
      </c>
      <c r="G2119" s="5" t="str">
        <f t="shared" si="33"/>
        <v>View Response</v>
      </c>
      <c r="H2119" t="s">
        <v>3020</v>
      </c>
      <c r="I2119" t="s">
        <v>3029</v>
      </c>
      <c r="J2119" t="s">
        <v>3029</v>
      </c>
      <c r="M2119" t="s">
        <v>2924</v>
      </c>
    </row>
    <row r="2120" spans="1:14" x14ac:dyDescent="0.35">
      <c r="A2120">
        <v>1192332</v>
      </c>
      <c r="B2120" t="s">
        <v>2616</v>
      </c>
      <c r="C2120" t="s">
        <v>1274</v>
      </c>
      <c r="D2120" t="s">
        <v>1275</v>
      </c>
      <c r="E2120" s="3" t="s">
        <v>127</v>
      </c>
      <c r="F2120" t="s">
        <v>1276</v>
      </c>
      <c r="G2120" s="5" t="str">
        <f t="shared" si="33"/>
        <v>View Response</v>
      </c>
      <c r="H2120" t="s">
        <v>3020</v>
      </c>
      <c r="I2120" t="s">
        <v>3023</v>
      </c>
      <c r="J2120" t="s">
        <v>3021</v>
      </c>
      <c r="N2120" t="s">
        <v>338</v>
      </c>
    </row>
    <row r="2121" spans="1:14" x14ac:dyDescent="0.35">
      <c r="A2121">
        <v>1192332</v>
      </c>
      <c r="B2121" t="s">
        <v>2616</v>
      </c>
      <c r="C2121" t="s">
        <v>1274</v>
      </c>
      <c r="D2121" t="s">
        <v>1275</v>
      </c>
      <c r="E2121" s="3" t="s">
        <v>127</v>
      </c>
      <c r="F2121" t="s">
        <v>1276</v>
      </c>
      <c r="G2121" s="5" t="str">
        <f t="shared" si="33"/>
        <v>View Response</v>
      </c>
      <c r="H2121" t="s">
        <v>3020</v>
      </c>
      <c r="I2121" t="s">
        <v>3023</v>
      </c>
      <c r="J2121" t="s">
        <v>3021</v>
      </c>
      <c r="L2121" t="s">
        <v>2990</v>
      </c>
    </row>
    <row r="2122" spans="1:14" x14ac:dyDescent="0.35">
      <c r="A2122">
        <v>1192332</v>
      </c>
      <c r="B2122" t="s">
        <v>2616</v>
      </c>
      <c r="C2122" t="s">
        <v>1274</v>
      </c>
      <c r="D2122" t="s">
        <v>1275</v>
      </c>
      <c r="E2122" s="3" t="s">
        <v>127</v>
      </c>
      <c r="F2122" t="s">
        <v>1276</v>
      </c>
      <c r="G2122" s="5" t="str">
        <f t="shared" si="33"/>
        <v>View Response</v>
      </c>
      <c r="H2122" t="s">
        <v>3020</v>
      </c>
      <c r="I2122" t="s">
        <v>3023</v>
      </c>
      <c r="J2122" t="s">
        <v>3021</v>
      </c>
      <c r="L2122" t="s">
        <v>2954</v>
      </c>
    </row>
    <row r="2123" spans="1:14" x14ac:dyDescent="0.35">
      <c r="A2123">
        <v>1192332</v>
      </c>
      <c r="B2123" t="s">
        <v>2616</v>
      </c>
      <c r="C2123" t="s">
        <v>1274</v>
      </c>
      <c r="D2123" t="s">
        <v>1275</v>
      </c>
      <c r="E2123" s="3" t="s">
        <v>127</v>
      </c>
      <c r="F2123" t="s">
        <v>1276</v>
      </c>
      <c r="G2123" s="5" t="str">
        <f t="shared" si="33"/>
        <v>View Response</v>
      </c>
      <c r="H2123" t="s">
        <v>3020</v>
      </c>
      <c r="I2123" t="s">
        <v>3023</v>
      </c>
      <c r="J2123" t="s">
        <v>3021</v>
      </c>
      <c r="L2123" t="s">
        <v>2981</v>
      </c>
    </row>
    <row r="2124" spans="1:14" x14ac:dyDescent="0.35">
      <c r="A2124">
        <v>1192332</v>
      </c>
      <c r="B2124" t="s">
        <v>2616</v>
      </c>
      <c r="C2124" t="s">
        <v>1274</v>
      </c>
      <c r="D2124" t="s">
        <v>1275</v>
      </c>
      <c r="E2124" s="3" t="s">
        <v>127</v>
      </c>
      <c r="F2124" t="s">
        <v>1276</v>
      </c>
      <c r="G2124" s="5" t="str">
        <f t="shared" si="33"/>
        <v>View Response</v>
      </c>
      <c r="H2124" t="s">
        <v>3020</v>
      </c>
      <c r="I2124" t="s">
        <v>3023</v>
      </c>
      <c r="J2124" t="s">
        <v>3021</v>
      </c>
      <c r="L2124" t="s">
        <v>2925</v>
      </c>
    </row>
    <row r="2125" spans="1:14" x14ac:dyDescent="0.35">
      <c r="A2125">
        <v>1192332</v>
      </c>
      <c r="B2125" t="s">
        <v>2616</v>
      </c>
      <c r="C2125" t="s">
        <v>1274</v>
      </c>
      <c r="D2125" t="s">
        <v>1275</v>
      </c>
      <c r="E2125" s="3" t="s">
        <v>127</v>
      </c>
      <c r="F2125" t="s">
        <v>1276</v>
      </c>
      <c r="G2125" s="5" t="str">
        <f t="shared" si="33"/>
        <v>View Response</v>
      </c>
      <c r="H2125" t="s">
        <v>3020</v>
      </c>
      <c r="I2125" t="s">
        <v>3023</v>
      </c>
      <c r="J2125" t="s">
        <v>3021</v>
      </c>
      <c r="L2125" t="s">
        <v>2958</v>
      </c>
    </row>
    <row r="2126" spans="1:14" x14ac:dyDescent="0.35">
      <c r="A2126">
        <v>1192332</v>
      </c>
      <c r="B2126" t="s">
        <v>2616</v>
      </c>
      <c r="C2126" t="s">
        <v>1274</v>
      </c>
      <c r="D2126" t="s">
        <v>1275</v>
      </c>
      <c r="E2126" s="3" t="s">
        <v>127</v>
      </c>
      <c r="F2126" t="s">
        <v>1276</v>
      </c>
      <c r="G2126" s="5" t="str">
        <f t="shared" si="33"/>
        <v>View Response</v>
      </c>
      <c r="H2126" t="s">
        <v>3020</v>
      </c>
      <c r="I2126" t="s">
        <v>3023</v>
      </c>
      <c r="J2126" t="s">
        <v>3021</v>
      </c>
      <c r="L2126" t="s">
        <v>2986</v>
      </c>
    </row>
    <row r="2127" spans="1:14" x14ac:dyDescent="0.35">
      <c r="A2127">
        <v>1192332</v>
      </c>
      <c r="B2127" t="s">
        <v>2616</v>
      </c>
      <c r="C2127" t="s">
        <v>1274</v>
      </c>
      <c r="D2127" t="s">
        <v>1275</v>
      </c>
      <c r="E2127" s="3" t="s">
        <v>127</v>
      </c>
      <c r="F2127" t="s">
        <v>1276</v>
      </c>
      <c r="G2127" s="5" t="str">
        <f t="shared" si="33"/>
        <v>View Response</v>
      </c>
      <c r="H2127" t="s">
        <v>3020</v>
      </c>
      <c r="I2127" t="s">
        <v>3023</v>
      </c>
      <c r="J2127" t="s">
        <v>3021</v>
      </c>
      <c r="L2127" t="s">
        <v>2937</v>
      </c>
    </row>
    <row r="2128" spans="1:14" x14ac:dyDescent="0.35">
      <c r="A2128">
        <v>1192334</v>
      </c>
      <c r="B2128" t="s">
        <v>2617</v>
      </c>
      <c r="C2128" t="s">
        <v>4</v>
      </c>
      <c r="D2128" t="s">
        <v>4</v>
      </c>
      <c r="E2128" s="3" t="s">
        <v>4</v>
      </c>
      <c r="F2128" t="s">
        <v>1277</v>
      </c>
      <c r="G2128" s="5" t="str">
        <f t="shared" si="33"/>
        <v>View Response</v>
      </c>
      <c r="H2128" t="s">
        <v>3020</v>
      </c>
      <c r="I2128" t="s">
        <v>3023</v>
      </c>
      <c r="J2128" t="s">
        <v>3029</v>
      </c>
      <c r="N2128" t="s">
        <v>232</v>
      </c>
    </row>
    <row r="2129" spans="1:14" x14ac:dyDescent="0.35">
      <c r="A2129">
        <v>1192334</v>
      </c>
      <c r="B2129" t="s">
        <v>2617</v>
      </c>
      <c r="C2129" t="s">
        <v>4</v>
      </c>
      <c r="D2129" t="s">
        <v>4</v>
      </c>
      <c r="E2129" s="3" t="s">
        <v>4</v>
      </c>
      <c r="F2129" t="s">
        <v>1277</v>
      </c>
      <c r="G2129" s="5" t="str">
        <f t="shared" si="33"/>
        <v>View Response</v>
      </c>
      <c r="H2129" t="s">
        <v>3020</v>
      </c>
      <c r="I2129" t="s">
        <v>3023</v>
      </c>
      <c r="J2129" t="s">
        <v>3029</v>
      </c>
      <c r="L2129" t="s">
        <v>2937</v>
      </c>
    </row>
    <row r="2130" spans="1:14" x14ac:dyDescent="0.35">
      <c r="A2130">
        <v>1192335</v>
      </c>
      <c r="B2130" t="s">
        <v>2610</v>
      </c>
      <c r="C2130" t="s">
        <v>1264</v>
      </c>
      <c r="D2130" t="s">
        <v>4</v>
      </c>
      <c r="E2130" s="3" t="s">
        <v>127</v>
      </c>
      <c r="F2130" t="s">
        <v>1278</v>
      </c>
      <c r="G2130" s="5" t="str">
        <f t="shared" si="33"/>
        <v>View Response</v>
      </c>
      <c r="H2130" t="s">
        <v>3020</v>
      </c>
      <c r="I2130" t="s">
        <v>3023</v>
      </c>
      <c r="J2130" t="s">
        <v>3021</v>
      </c>
      <c r="M2130" t="s">
        <v>2923</v>
      </c>
    </row>
    <row r="2131" spans="1:14" x14ac:dyDescent="0.35">
      <c r="A2131">
        <v>1192335</v>
      </c>
      <c r="B2131" t="s">
        <v>2610</v>
      </c>
      <c r="C2131" t="s">
        <v>1264</v>
      </c>
      <c r="D2131" t="s">
        <v>4</v>
      </c>
      <c r="E2131" s="3" t="s">
        <v>127</v>
      </c>
      <c r="F2131" t="s">
        <v>1278</v>
      </c>
      <c r="G2131" s="5" t="str">
        <f t="shared" si="33"/>
        <v>View Response</v>
      </c>
      <c r="H2131" t="s">
        <v>3020</v>
      </c>
      <c r="I2131" t="s">
        <v>3023</v>
      </c>
      <c r="J2131" t="s">
        <v>3021</v>
      </c>
      <c r="M2131" t="s">
        <v>2924</v>
      </c>
    </row>
    <row r="2132" spans="1:14" x14ac:dyDescent="0.35">
      <c r="A2132">
        <v>1192335</v>
      </c>
      <c r="B2132" t="s">
        <v>2610</v>
      </c>
      <c r="C2132" t="s">
        <v>1264</v>
      </c>
      <c r="D2132" t="s">
        <v>4</v>
      </c>
      <c r="E2132" s="3" t="s">
        <v>127</v>
      </c>
      <c r="F2132" t="s">
        <v>1278</v>
      </c>
      <c r="G2132" s="5" t="str">
        <f t="shared" si="33"/>
        <v>View Response</v>
      </c>
      <c r="H2132" t="s">
        <v>3020</v>
      </c>
      <c r="I2132" t="s">
        <v>3023</v>
      </c>
      <c r="J2132" t="s">
        <v>3021</v>
      </c>
      <c r="M2132" t="s">
        <v>2950</v>
      </c>
    </row>
    <row r="2133" spans="1:14" x14ac:dyDescent="0.35">
      <c r="A2133">
        <v>1192336</v>
      </c>
      <c r="B2133" t="s">
        <v>2618</v>
      </c>
      <c r="C2133" t="s">
        <v>4</v>
      </c>
      <c r="D2133" t="s">
        <v>4</v>
      </c>
      <c r="E2133" s="3" t="s">
        <v>4</v>
      </c>
      <c r="F2133" t="s">
        <v>1279</v>
      </c>
      <c r="G2133" s="5" t="str">
        <f t="shared" si="33"/>
        <v>View Response</v>
      </c>
      <c r="H2133" t="s">
        <v>3020</v>
      </c>
      <c r="I2133" t="s">
        <v>3029</v>
      </c>
      <c r="J2133" t="s">
        <v>3029</v>
      </c>
      <c r="M2133" t="s">
        <v>2922</v>
      </c>
    </row>
    <row r="2134" spans="1:14" x14ac:dyDescent="0.35">
      <c r="A2134">
        <v>1192337</v>
      </c>
      <c r="B2134" t="s">
        <v>2610</v>
      </c>
      <c r="C2134" t="s">
        <v>1264</v>
      </c>
      <c r="D2134" t="s">
        <v>4</v>
      </c>
      <c r="E2134" s="3" t="s">
        <v>127</v>
      </c>
      <c r="F2134" t="s">
        <v>1280</v>
      </c>
      <c r="G2134" s="5" t="str">
        <f t="shared" si="33"/>
        <v>View Response</v>
      </c>
      <c r="H2134" t="s">
        <v>3020</v>
      </c>
      <c r="I2134" t="s">
        <v>3023</v>
      </c>
      <c r="J2134" t="s">
        <v>3021</v>
      </c>
      <c r="M2134" t="s">
        <v>2923</v>
      </c>
    </row>
    <row r="2135" spans="1:14" x14ac:dyDescent="0.35">
      <c r="A2135">
        <v>1192337</v>
      </c>
      <c r="B2135" t="s">
        <v>2610</v>
      </c>
      <c r="C2135" t="s">
        <v>1264</v>
      </c>
      <c r="D2135" t="s">
        <v>4</v>
      </c>
      <c r="E2135" s="3" t="s">
        <v>127</v>
      </c>
      <c r="F2135" t="s">
        <v>1280</v>
      </c>
      <c r="G2135" s="5" t="str">
        <f t="shared" si="33"/>
        <v>View Response</v>
      </c>
      <c r="H2135" t="s">
        <v>3020</v>
      </c>
      <c r="I2135" t="s">
        <v>3023</v>
      </c>
      <c r="J2135" t="s">
        <v>3021</v>
      </c>
      <c r="M2135" t="s">
        <v>2924</v>
      </c>
    </row>
    <row r="2136" spans="1:14" x14ac:dyDescent="0.35">
      <c r="A2136">
        <v>1192338</v>
      </c>
      <c r="B2136" t="s">
        <v>2619</v>
      </c>
      <c r="C2136" t="s">
        <v>1281</v>
      </c>
      <c r="D2136" t="s">
        <v>4</v>
      </c>
      <c r="E2136" s="3" t="s">
        <v>4</v>
      </c>
      <c r="F2136" t="s">
        <v>1282</v>
      </c>
      <c r="G2136" s="5" t="str">
        <f t="shared" si="33"/>
        <v>View Response</v>
      </c>
      <c r="H2136" t="s">
        <v>3019</v>
      </c>
      <c r="I2136" t="s">
        <v>3029</v>
      </c>
      <c r="J2136" t="s">
        <v>3029</v>
      </c>
      <c r="M2136" t="s">
        <v>3001</v>
      </c>
    </row>
    <row r="2137" spans="1:14" x14ac:dyDescent="0.35">
      <c r="A2137">
        <v>1192338</v>
      </c>
      <c r="B2137" t="s">
        <v>2619</v>
      </c>
      <c r="C2137" t="s">
        <v>1281</v>
      </c>
      <c r="D2137" t="s">
        <v>4</v>
      </c>
      <c r="E2137" s="3" t="s">
        <v>4</v>
      </c>
      <c r="F2137" t="s">
        <v>1282</v>
      </c>
      <c r="G2137" s="5" t="str">
        <f t="shared" si="33"/>
        <v>View Response</v>
      </c>
      <c r="H2137" t="s">
        <v>3019</v>
      </c>
      <c r="I2137" t="s">
        <v>3029</v>
      </c>
      <c r="J2137" t="s">
        <v>3029</v>
      </c>
      <c r="M2137" t="s">
        <v>2953</v>
      </c>
    </row>
    <row r="2138" spans="1:14" x14ac:dyDescent="0.35">
      <c r="A2138">
        <v>1192339</v>
      </c>
      <c r="B2138" t="s">
        <v>2620</v>
      </c>
      <c r="C2138" t="s">
        <v>4</v>
      </c>
      <c r="D2138" t="s">
        <v>4</v>
      </c>
      <c r="E2138" s="3" t="s">
        <v>4</v>
      </c>
      <c r="F2138" t="s">
        <v>1283</v>
      </c>
      <c r="G2138" s="5" t="str">
        <f t="shared" si="33"/>
        <v>View Response</v>
      </c>
      <c r="H2138" t="s">
        <v>3020</v>
      </c>
      <c r="I2138" t="s">
        <v>3029</v>
      </c>
      <c r="J2138" t="s">
        <v>3029</v>
      </c>
      <c r="M2138" t="s">
        <v>2917</v>
      </c>
    </row>
    <row r="2139" spans="1:14" x14ac:dyDescent="0.35">
      <c r="A2139">
        <v>1192340</v>
      </c>
      <c r="B2139" t="s">
        <v>2388</v>
      </c>
      <c r="C2139" t="s">
        <v>825</v>
      </c>
      <c r="D2139" t="s">
        <v>4</v>
      </c>
      <c r="E2139" s="3" t="s">
        <v>127</v>
      </c>
      <c r="F2139" t="s">
        <v>1284</v>
      </c>
      <c r="G2139" s="5" t="str">
        <f t="shared" si="33"/>
        <v>View Response</v>
      </c>
      <c r="H2139" t="s">
        <v>3020</v>
      </c>
      <c r="I2139" t="s">
        <v>3023</v>
      </c>
      <c r="J2139" t="s">
        <v>3021</v>
      </c>
      <c r="L2139" t="s">
        <v>2925</v>
      </c>
    </row>
    <row r="2140" spans="1:14" x14ac:dyDescent="0.35">
      <c r="A2140">
        <v>1192340</v>
      </c>
      <c r="B2140" t="s">
        <v>2388</v>
      </c>
      <c r="C2140" t="s">
        <v>825</v>
      </c>
      <c r="D2140" t="s">
        <v>4</v>
      </c>
      <c r="E2140" s="3" t="s">
        <v>127</v>
      </c>
      <c r="F2140" t="s">
        <v>1284</v>
      </c>
      <c r="G2140" s="5" t="str">
        <f t="shared" si="33"/>
        <v>View Response</v>
      </c>
      <c r="H2140" t="s">
        <v>3020</v>
      </c>
      <c r="I2140" t="s">
        <v>3023</v>
      </c>
      <c r="J2140" t="s">
        <v>3021</v>
      </c>
      <c r="M2140" t="s">
        <v>2965</v>
      </c>
    </row>
    <row r="2141" spans="1:14" x14ac:dyDescent="0.35">
      <c r="A2141">
        <v>1192340</v>
      </c>
      <c r="B2141" t="s">
        <v>2388</v>
      </c>
      <c r="C2141" t="s">
        <v>825</v>
      </c>
      <c r="D2141" t="s">
        <v>4</v>
      </c>
      <c r="E2141" s="3" t="s">
        <v>127</v>
      </c>
      <c r="F2141" t="s">
        <v>1284</v>
      </c>
      <c r="G2141" s="5" t="str">
        <f t="shared" si="33"/>
        <v>View Response</v>
      </c>
      <c r="H2141" t="s">
        <v>3020</v>
      </c>
      <c r="I2141" t="s">
        <v>3023</v>
      </c>
      <c r="J2141" t="s">
        <v>3021</v>
      </c>
      <c r="M2141" t="s">
        <v>2966</v>
      </c>
    </row>
    <row r="2142" spans="1:14" x14ac:dyDescent="0.35">
      <c r="A2142">
        <v>1192341</v>
      </c>
      <c r="B2142" t="s">
        <v>2621</v>
      </c>
      <c r="C2142" t="s">
        <v>4</v>
      </c>
      <c r="D2142" t="s">
        <v>4</v>
      </c>
      <c r="E2142" s="3" t="s">
        <v>4</v>
      </c>
      <c r="F2142" t="s">
        <v>1285</v>
      </c>
      <c r="G2142" s="5" t="str">
        <f t="shared" si="33"/>
        <v>View Response</v>
      </c>
      <c r="H2142" t="s">
        <v>3020</v>
      </c>
      <c r="I2142" t="s">
        <v>3023</v>
      </c>
      <c r="J2142" t="s">
        <v>3029</v>
      </c>
      <c r="N2142" t="s">
        <v>232</v>
      </c>
    </row>
    <row r="2143" spans="1:14" x14ac:dyDescent="0.35">
      <c r="A2143">
        <v>1192341</v>
      </c>
      <c r="B2143" t="s">
        <v>2621</v>
      </c>
      <c r="C2143" t="s">
        <v>4</v>
      </c>
      <c r="D2143" t="s">
        <v>4</v>
      </c>
      <c r="E2143" s="3" t="s">
        <v>4</v>
      </c>
      <c r="F2143" t="s">
        <v>1285</v>
      </c>
      <c r="G2143" s="5" t="str">
        <f t="shared" si="33"/>
        <v>View Response</v>
      </c>
      <c r="H2143" t="s">
        <v>3020</v>
      </c>
      <c r="I2143" t="s">
        <v>3023</v>
      </c>
      <c r="J2143" t="s">
        <v>3029</v>
      </c>
      <c r="L2143" t="s">
        <v>2937</v>
      </c>
    </row>
    <row r="2144" spans="1:14" x14ac:dyDescent="0.35">
      <c r="A2144">
        <v>1192344</v>
      </c>
      <c r="B2144" t="s">
        <v>2622</v>
      </c>
      <c r="C2144" t="s">
        <v>1286</v>
      </c>
      <c r="D2144" t="s">
        <v>4</v>
      </c>
      <c r="E2144" s="3" t="s">
        <v>127</v>
      </c>
      <c r="F2144" t="s">
        <v>1287</v>
      </c>
      <c r="G2144" s="5" t="str">
        <f t="shared" si="33"/>
        <v>View Response</v>
      </c>
      <c r="H2144" t="s">
        <v>3020</v>
      </c>
      <c r="I2144" t="s">
        <v>3029</v>
      </c>
      <c r="J2144" t="s">
        <v>3029</v>
      </c>
      <c r="L2144" t="s">
        <v>2938</v>
      </c>
    </row>
    <row r="2145" spans="1:14" x14ac:dyDescent="0.35">
      <c r="A2145">
        <v>1192345</v>
      </c>
      <c r="B2145" t="s">
        <v>2623</v>
      </c>
      <c r="C2145" t="s">
        <v>1288</v>
      </c>
      <c r="D2145" t="s">
        <v>4</v>
      </c>
      <c r="E2145" s="3" t="s">
        <v>127</v>
      </c>
      <c r="F2145" t="s">
        <v>1289</v>
      </c>
      <c r="G2145" s="5" t="str">
        <f t="shared" si="33"/>
        <v>View Response</v>
      </c>
      <c r="H2145" t="s">
        <v>3020</v>
      </c>
      <c r="I2145" t="s">
        <v>3029</v>
      </c>
      <c r="J2145" t="s">
        <v>3029</v>
      </c>
      <c r="M2145" t="s">
        <v>2922</v>
      </c>
    </row>
    <row r="2146" spans="1:14" x14ac:dyDescent="0.35">
      <c r="A2146">
        <v>1192347</v>
      </c>
      <c r="B2146" t="s">
        <v>2016</v>
      </c>
      <c r="C2146" t="s">
        <v>4</v>
      </c>
      <c r="D2146" t="s">
        <v>4</v>
      </c>
      <c r="E2146" s="3" t="s">
        <v>127</v>
      </c>
      <c r="F2146" t="s">
        <v>1290</v>
      </c>
      <c r="G2146" s="5" t="str">
        <f t="shared" si="33"/>
        <v>View Response</v>
      </c>
      <c r="H2146" t="s">
        <v>3020</v>
      </c>
      <c r="I2146" t="s">
        <v>3023</v>
      </c>
      <c r="J2146" t="s">
        <v>3029</v>
      </c>
      <c r="L2146" t="s">
        <v>2978</v>
      </c>
    </row>
    <row r="2147" spans="1:14" x14ac:dyDescent="0.35">
      <c r="A2147">
        <v>1192348</v>
      </c>
      <c r="B2147" t="s">
        <v>2624</v>
      </c>
      <c r="C2147" t="s">
        <v>1291</v>
      </c>
      <c r="D2147" t="s">
        <v>4</v>
      </c>
      <c r="E2147" s="3" t="s">
        <v>127</v>
      </c>
      <c r="F2147" t="s">
        <v>1292</v>
      </c>
      <c r="G2147" s="5" t="str">
        <f t="shared" si="33"/>
        <v>View Response</v>
      </c>
      <c r="H2147" t="s">
        <v>3020</v>
      </c>
      <c r="I2147" t="s">
        <v>3029</v>
      </c>
      <c r="J2147" t="s">
        <v>3021</v>
      </c>
      <c r="L2147" t="s">
        <v>2954</v>
      </c>
    </row>
    <row r="2148" spans="1:14" x14ac:dyDescent="0.35">
      <c r="A2148">
        <v>1192348</v>
      </c>
      <c r="B2148" t="s">
        <v>2624</v>
      </c>
      <c r="C2148" t="s">
        <v>1291</v>
      </c>
      <c r="D2148" t="s">
        <v>4</v>
      </c>
      <c r="E2148" s="3" t="s">
        <v>127</v>
      </c>
      <c r="F2148" t="s">
        <v>1292</v>
      </c>
      <c r="G2148" s="5" t="str">
        <f t="shared" si="33"/>
        <v>View Response</v>
      </c>
      <c r="H2148" t="s">
        <v>3020</v>
      </c>
      <c r="I2148" t="s">
        <v>3029</v>
      </c>
      <c r="J2148" t="s">
        <v>3021</v>
      </c>
      <c r="L2148" t="s">
        <v>2943</v>
      </c>
    </row>
    <row r="2149" spans="1:14" x14ac:dyDescent="0.35">
      <c r="A2149">
        <v>1192348</v>
      </c>
      <c r="B2149" t="s">
        <v>2624</v>
      </c>
      <c r="C2149" t="s">
        <v>1291</v>
      </c>
      <c r="D2149" t="s">
        <v>4</v>
      </c>
      <c r="E2149" s="3" t="s">
        <v>127</v>
      </c>
      <c r="F2149" t="s">
        <v>1292</v>
      </c>
      <c r="G2149" s="5" t="str">
        <f t="shared" si="33"/>
        <v>View Response</v>
      </c>
      <c r="H2149" t="s">
        <v>3020</v>
      </c>
      <c r="I2149" t="s">
        <v>3029</v>
      </c>
      <c r="J2149" t="s">
        <v>3021</v>
      </c>
      <c r="L2149" t="s">
        <v>2977</v>
      </c>
    </row>
    <row r="2150" spans="1:14" x14ac:dyDescent="0.35">
      <c r="A2150">
        <v>1192348</v>
      </c>
      <c r="B2150" t="s">
        <v>2624</v>
      </c>
      <c r="C2150" t="s">
        <v>1291</v>
      </c>
      <c r="D2150" t="s">
        <v>4</v>
      </c>
      <c r="E2150" s="3" t="s">
        <v>127</v>
      </c>
      <c r="F2150" t="s">
        <v>1292</v>
      </c>
      <c r="G2150" s="5" t="str">
        <f t="shared" si="33"/>
        <v>View Response</v>
      </c>
      <c r="H2150" t="s">
        <v>3020</v>
      </c>
      <c r="I2150" t="s">
        <v>3029</v>
      </c>
      <c r="J2150" t="s">
        <v>3021</v>
      </c>
      <c r="L2150" t="s">
        <v>2981</v>
      </c>
    </row>
    <row r="2151" spans="1:14" x14ac:dyDescent="0.35">
      <c r="A2151">
        <v>1192348</v>
      </c>
      <c r="B2151" t="s">
        <v>2624</v>
      </c>
      <c r="C2151" t="s">
        <v>1291</v>
      </c>
      <c r="D2151" t="s">
        <v>4</v>
      </c>
      <c r="E2151" s="3" t="s">
        <v>127</v>
      </c>
      <c r="F2151" t="s">
        <v>1292</v>
      </c>
      <c r="G2151" s="5" t="str">
        <f t="shared" si="33"/>
        <v>View Response</v>
      </c>
      <c r="H2151" t="s">
        <v>3020</v>
      </c>
      <c r="I2151" t="s">
        <v>3029</v>
      </c>
      <c r="J2151" t="s">
        <v>3021</v>
      </c>
      <c r="L2151" t="s">
        <v>2958</v>
      </c>
    </row>
    <row r="2152" spans="1:14" x14ac:dyDescent="0.35">
      <c r="A2152">
        <v>1192348</v>
      </c>
      <c r="B2152" t="s">
        <v>2624</v>
      </c>
      <c r="C2152" t="s">
        <v>1291</v>
      </c>
      <c r="D2152" t="s">
        <v>4</v>
      </c>
      <c r="E2152" s="3" t="s">
        <v>127</v>
      </c>
      <c r="F2152" t="s">
        <v>1292</v>
      </c>
      <c r="G2152" s="5" t="str">
        <f t="shared" si="33"/>
        <v>View Response</v>
      </c>
      <c r="H2152" t="s">
        <v>3020</v>
      </c>
      <c r="I2152" t="s">
        <v>3029</v>
      </c>
      <c r="J2152" t="s">
        <v>3021</v>
      </c>
      <c r="L2152" t="s">
        <v>2937</v>
      </c>
    </row>
    <row r="2153" spans="1:14" x14ac:dyDescent="0.35">
      <c r="A2153">
        <v>1192348</v>
      </c>
      <c r="B2153" t="s">
        <v>2624</v>
      </c>
      <c r="C2153" t="s">
        <v>1291</v>
      </c>
      <c r="D2153" t="s">
        <v>4</v>
      </c>
      <c r="E2153" s="3" t="s">
        <v>127</v>
      </c>
      <c r="F2153" t="s">
        <v>1292</v>
      </c>
      <c r="G2153" s="5" t="str">
        <f t="shared" si="33"/>
        <v>View Response</v>
      </c>
      <c r="H2153" t="s">
        <v>3020</v>
      </c>
      <c r="I2153" t="s">
        <v>3029</v>
      </c>
      <c r="J2153" t="s">
        <v>3021</v>
      </c>
      <c r="M2153" t="s">
        <v>2926</v>
      </c>
    </row>
    <row r="2154" spans="1:14" x14ac:dyDescent="0.35">
      <c r="A2154">
        <v>1192348</v>
      </c>
      <c r="B2154" t="s">
        <v>2624</v>
      </c>
      <c r="C2154" t="s">
        <v>1291</v>
      </c>
      <c r="D2154" t="s">
        <v>4</v>
      </c>
      <c r="E2154" s="3" t="s">
        <v>127</v>
      </c>
      <c r="F2154" t="s">
        <v>1292</v>
      </c>
      <c r="G2154" s="5" t="str">
        <f t="shared" si="33"/>
        <v>View Response</v>
      </c>
      <c r="H2154" t="s">
        <v>3020</v>
      </c>
      <c r="I2154" t="s">
        <v>3029</v>
      </c>
      <c r="J2154" t="s">
        <v>3021</v>
      </c>
      <c r="M2154" t="s">
        <v>2979</v>
      </c>
    </row>
    <row r="2155" spans="1:14" x14ac:dyDescent="0.35">
      <c r="A2155">
        <v>1192349</v>
      </c>
      <c r="B2155" t="s">
        <v>2610</v>
      </c>
      <c r="C2155" t="s">
        <v>1264</v>
      </c>
      <c r="D2155" t="s">
        <v>4</v>
      </c>
      <c r="E2155" s="3" t="s">
        <v>127</v>
      </c>
      <c r="F2155" t="s">
        <v>1293</v>
      </c>
      <c r="G2155" s="5" t="str">
        <f t="shared" si="33"/>
        <v>View Response</v>
      </c>
      <c r="H2155" t="s">
        <v>3020</v>
      </c>
      <c r="I2155" t="s">
        <v>3023</v>
      </c>
      <c r="J2155" t="s">
        <v>3021</v>
      </c>
      <c r="M2155" t="s">
        <v>2923</v>
      </c>
    </row>
    <row r="2156" spans="1:14" x14ac:dyDescent="0.35">
      <c r="A2156">
        <v>1192349</v>
      </c>
      <c r="B2156" t="s">
        <v>2610</v>
      </c>
      <c r="C2156" t="s">
        <v>1264</v>
      </c>
      <c r="D2156" t="s">
        <v>4</v>
      </c>
      <c r="E2156" s="3" t="s">
        <v>127</v>
      </c>
      <c r="F2156" t="s">
        <v>1293</v>
      </c>
      <c r="G2156" s="5" t="str">
        <f t="shared" si="33"/>
        <v>View Response</v>
      </c>
      <c r="H2156" t="s">
        <v>3020</v>
      </c>
      <c r="I2156" t="s">
        <v>3023</v>
      </c>
      <c r="J2156" t="s">
        <v>3021</v>
      </c>
      <c r="M2156" t="s">
        <v>2924</v>
      </c>
    </row>
    <row r="2157" spans="1:14" x14ac:dyDescent="0.35">
      <c r="A2157">
        <v>1192350</v>
      </c>
      <c r="B2157" t="s">
        <v>2625</v>
      </c>
      <c r="D2157" t="s">
        <v>4</v>
      </c>
      <c r="E2157" s="3" t="s">
        <v>4</v>
      </c>
      <c r="F2157" t="s">
        <v>1294</v>
      </c>
      <c r="G2157" s="5" t="str">
        <f t="shared" si="33"/>
        <v>View Response</v>
      </c>
      <c r="H2157" t="s">
        <v>3029</v>
      </c>
      <c r="I2157" t="s">
        <v>3023</v>
      </c>
      <c r="J2157" t="s">
        <v>3029</v>
      </c>
      <c r="N2157" t="s">
        <v>232</v>
      </c>
    </row>
    <row r="2158" spans="1:14" x14ac:dyDescent="0.35">
      <c r="A2158">
        <v>1192350</v>
      </c>
      <c r="B2158" t="s">
        <v>2625</v>
      </c>
      <c r="D2158" t="s">
        <v>4</v>
      </c>
      <c r="E2158" s="3" t="s">
        <v>4</v>
      </c>
      <c r="F2158" t="s">
        <v>1294</v>
      </c>
      <c r="G2158" s="5" t="str">
        <f t="shared" si="33"/>
        <v>View Response</v>
      </c>
      <c r="H2158" t="s">
        <v>3029</v>
      </c>
      <c r="I2158" t="s">
        <v>3023</v>
      </c>
      <c r="J2158" t="s">
        <v>3029</v>
      </c>
      <c r="M2158" t="s">
        <v>2916</v>
      </c>
    </row>
    <row r="2159" spans="1:14" x14ac:dyDescent="0.35">
      <c r="A2159">
        <v>1192352</v>
      </c>
      <c r="B2159" t="s">
        <v>2610</v>
      </c>
      <c r="C2159" t="s">
        <v>1264</v>
      </c>
      <c r="D2159" t="s">
        <v>4</v>
      </c>
      <c r="E2159" s="3" t="s">
        <v>127</v>
      </c>
      <c r="F2159" t="s">
        <v>1295</v>
      </c>
      <c r="G2159" s="5" t="str">
        <f t="shared" si="33"/>
        <v>View Response</v>
      </c>
      <c r="H2159" t="s">
        <v>3020</v>
      </c>
      <c r="I2159" t="s">
        <v>3023</v>
      </c>
      <c r="J2159" t="s">
        <v>3021</v>
      </c>
      <c r="L2159" t="s">
        <v>2930</v>
      </c>
    </row>
    <row r="2160" spans="1:14" x14ac:dyDescent="0.35">
      <c r="A2160">
        <v>1192352</v>
      </c>
      <c r="B2160" t="s">
        <v>2610</v>
      </c>
      <c r="C2160" t="s">
        <v>1264</v>
      </c>
      <c r="D2160" t="s">
        <v>4</v>
      </c>
      <c r="E2160" s="3" t="s">
        <v>127</v>
      </c>
      <c r="F2160" t="s">
        <v>1295</v>
      </c>
      <c r="G2160" s="5" t="str">
        <f t="shared" si="33"/>
        <v>View Response</v>
      </c>
      <c r="H2160" t="s">
        <v>3020</v>
      </c>
      <c r="I2160" t="s">
        <v>3023</v>
      </c>
      <c r="J2160" t="s">
        <v>3021</v>
      </c>
      <c r="M2160" t="s">
        <v>2923</v>
      </c>
    </row>
    <row r="2161" spans="1:14" x14ac:dyDescent="0.35">
      <c r="A2161">
        <v>1192352</v>
      </c>
      <c r="B2161" t="s">
        <v>2610</v>
      </c>
      <c r="C2161" t="s">
        <v>1264</v>
      </c>
      <c r="D2161" t="s">
        <v>4</v>
      </c>
      <c r="E2161" s="3" t="s">
        <v>127</v>
      </c>
      <c r="F2161" t="s">
        <v>1295</v>
      </c>
      <c r="G2161" s="5" t="str">
        <f t="shared" si="33"/>
        <v>View Response</v>
      </c>
      <c r="H2161" t="s">
        <v>3020</v>
      </c>
      <c r="I2161" t="s">
        <v>3023</v>
      </c>
      <c r="J2161" t="s">
        <v>3021</v>
      </c>
      <c r="M2161" t="s">
        <v>2924</v>
      </c>
    </row>
    <row r="2162" spans="1:14" x14ac:dyDescent="0.35">
      <c r="A2162">
        <v>1192352</v>
      </c>
      <c r="B2162" t="s">
        <v>2610</v>
      </c>
      <c r="C2162" t="s">
        <v>1264</v>
      </c>
      <c r="D2162" t="s">
        <v>4</v>
      </c>
      <c r="E2162" s="3" t="s">
        <v>127</v>
      </c>
      <c r="F2162" t="s">
        <v>1295</v>
      </c>
      <c r="G2162" s="5" t="str">
        <f t="shared" si="33"/>
        <v>View Response</v>
      </c>
      <c r="H2162" t="s">
        <v>3020</v>
      </c>
      <c r="I2162" t="s">
        <v>3023</v>
      </c>
      <c r="J2162" t="s">
        <v>3021</v>
      </c>
      <c r="M2162" t="s">
        <v>2950</v>
      </c>
    </row>
    <row r="2163" spans="1:14" x14ac:dyDescent="0.35">
      <c r="A2163">
        <v>1192354</v>
      </c>
      <c r="B2163" t="s">
        <v>2624</v>
      </c>
      <c r="C2163" t="s">
        <v>1291</v>
      </c>
      <c r="D2163" t="s">
        <v>4</v>
      </c>
      <c r="E2163" s="3" t="s">
        <v>127</v>
      </c>
      <c r="F2163" t="s">
        <v>1296</v>
      </c>
      <c r="G2163" s="5" t="str">
        <f t="shared" si="33"/>
        <v>View Response</v>
      </c>
      <c r="H2163" t="s">
        <v>3020</v>
      </c>
      <c r="I2163" t="s">
        <v>3029</v>
      </c>
      <c r="J2163" t="s">
        <v>3029</v>
      </c>
      <c r="K2163" t="s">
        <v>2941</v>
      </c>
    </row>
    <row r="2164" spans="1:14" x14ac:dyDescent="0.35">
      <c r="A2164">
        <v>1192354</v>
      </c>
      <c r="B2164" t="s">
        <v>2624</v>
      </c>
      <c r="C2164" t="s">
        <v>1291</v>
      </c>
      <c r="D2164" t="s">
        <v>4</v>
      </c>
      <c r="E2164" s="3" t="s">
        <v>127</v>
      </c>
      <c r="F2164" t="s">
        <v>1296</v>
      </c>
      <c r="G2164" s="5" t="str">
        <f t="shared" si="33"/>
        <v>View Response</v>
      </c>
      <c r="H2164" t="s">
        <v>3020</v>
      </c>
      <c r="I2164" t="s">
        <v>3029</v>
      </c>
      <c r="J2164" t="s">
        <v>3029</v>
      </c>
      <c r="N2164" t="s">
        <v>338</v>
      </c>
    </row>
    <row r="2165" spans="1:14" x14ac:dyDescent="0.35">
      <c r="A2165">
        <v>1192354</v>
      </c>
      <c r="B2165" t="s">
        <v>2624</v>
      </c>
      <c r="C2165" t="s">
        <v>1291</v>
      </c>
      <c r="D2165" t="s">
        <v>4</v>
      </c>
      <c r="E2165" s="3" t="s">
        <v>127</v>
      </c>
      <c r="F2165" t="s">
        <v>1296</v>
      </c>
      <c r="G2165" s="5" t="str">
        <f t="shared" si="33"/>
        <v>View Response</v>
      </c>
      <c r="H2165" t="s">
        <v>3020</v>
      </c>
      <c r="I2165" t="s">
        <v>3029</v>
      </c>
      <c r="J2165" t="s">
        <v>3029</v>
      </c>
      <c r="L2165" t="s">
        <v>2943</v>
      </c>
    </row>
    <row r="2166" spans="1:14" x14ac:dyDescent="0.35">
      <c r="A2166">
        <v>1192354</v>
      </c>
      <c r="B2166" t="s">
        <v>2624</v>
      </c>
      <c r="C2166" t="s">
        <v>1291</v>
      </c>
      <c r="D2166" t="s">
        <v>4</v>
      </c>
      <c r="E2166" s="3" t="s">
        <v>127</v>
      </c>
      <c r="F2166" t="s">
        <v>1296</v>
      </c>
      <c r="G2166" s="5" t="str">
        <f t="shared" si="33"/>
        <v>View Response</v>
      </c>
      <c r="H2166" t="s">
        <v>3020</v>
      </c>
      <c r="I2166" t="s">
        <v>3029</v>
      </c>
      <c r="J2166" t="s">
        <v>3029</v>
      </c>
      <c r="L2166" t="s">
        <v>2968</v>
      </c>
    </row>
    <row r="2167" spans="1:14" x14ac:dyDescent="0.35">
      <c r="A2167">
        <v>1192354</v>
      </c>
      <c r="B2167" t="s">
        <v>2624</v>
      </c>
      <c r="C2167" t="s">
        <v>1291</v>
      </c>
      <c r="D2167" t="s">
        <v>4</v>
      </c>
      <c r="E2167" s="3" t="s">
        <v>127</v>
      </c>
      <c r="F2167" t="s">
        <v>1296</v>
      </c>
      <c r="G2167" s="5" t="str">
        <f t="shared" si="33"/>
        <v>View Response</v>
      </c>
      <c r="H2167" t="s">
        <v>3020</v>
      </c>
      <c r="I2167" t="s">
        <v>3029</v>
      </c>
      <c r="J2167" t="s">
        <v>3029</v>
      </c>
      <c r="L2167" t="s">
        <v>2982</v>
      </c>
    </row>
    <row r="2168" spans="1:14" x14ac:dyDescent="0.35">
      <c r="A2168">
        <v>1192354</v>
      </c>
      <c r="B2168" t="s">
        <v>2624</v>
      </c>
      <c r="C2168" t="s">
        <v>1291</v>
      </c>
      <c r="D2168" t="s">
        <v>4</v>
      </c>
      <c r="E2168" s="3" t="s">
        <v>127</v>
      </c>
      <c r="F2168" t="s">
        <v>1296</v>
      </c>
      <c r="G2168" s="5" t="str">
        <f t="shared" si="33"/>
        <v>View Response</v>
      </c>
      <c r="H2168" t="s">
        <v>3020</v>
      </c>
      <c r="I2168" t="s">
        <v>3029</v>
      </c>
      <c r="J2168" t="s">
        <v>3029</v>
      </c>
      <c r="L2168" t="s">
        <v>3004</v>
      </c>
    </row>
    <row r="2169" spans="1:14" x14ac:dyDescent="0.35">
      <c r="A2169">
        <v>1192356</v>
      </c>
      <c r="B2169" t="s">
        <v>2626</v>
      </c>
      <c r="C2169" t="s">
        <v>1297</v>
      </c>
      <c r="D2169" t="s">
        <v>4</v>
      </c>
      <c r="E2169" s="3" t="s">
        <v>127</v>
      </c>
      <c r="F2169" t="s">
        <v>1298</v>
      </c>
      <c r="G2169" s="5" t="str">
        <f t="shared" si="33"/>
        <v>View Response</v>
      </c>
      <c r="H2169" t="s">
        <v>3020</v>
      </c>
      <c r="I2169" t="s">
        <v>3024</v>
      </c>
      <c r="J2169" t="s">
        <v>3022</v>
      </c>
      <c r="L2169" t="s">
        <v>2954</v>
      </c>
    </row>
    <row r="2170" spans="1:14" x14ac:dyDescent="0.35">
      <c r="A2170">
        <v>1192358</v>
      </c>
      <c r="B2170" t="s">
        <v>2610</v>
      </c>
      <c r="C2170" t="s">
        <v>1264</v>
      </c>
      <c r="D2170" t="s">
        <v>4</v>
      </c>
      <c r="E2170" s="3" t="s">
        <v>127</v>
      </c>
      <c r="F2170" t="s">
        <v>1299</v>
      </c>
      <c r="G2170" s="5" t="str">
        <f t="shared" si="33"/>
        <v>View Response</v>
      </c>
      <c r="H2170" t="s">
        <v>3020</v>
      </c>
      <c r="I2170" t="s">
        <v>3023</v>
      </c>
      <c r="J2170" t="s">
        <v>3021</v>
      </c>
      <c r="L2170" t="s">
        <v>2988</v>
      </c>
    </row>
    <row r="2171" spans="1:14" x14ac:dyDescent="0.35">
      <c r="A2171">
        <v>1192358</v>
      </c>
      <c r="B2171" t="s">
        <v>2610</v>
      </c>
      <c r="C2171" t="s">
        <v>1264</v>
      </c>
      <c r="D2171" t="s">
        <v>4</v>
      </c>
      <c r="E2171" s="3" t="s">
        <v>127</v>
      </c>
      <c r="F2171" t="s">
        <v>1299</v>
      </c>
      <c r="G2171" s="5" t="str">
        <f t="shared" si="33"/>
        <v>View Response</v>
      </c>
      <c r="H2171" t="s">
        <v>3020</v>
      </c>
      <c r="I2171" t="s">
        <v>3023</v>
      </c>
      <c r="J2171" t="s">
        <v>3021</v>
      </c>
      <c r="M2171" t="s">
        <v>2923</v>
      </c>
    </row>
    <row r="2172" spans="1:14" x14ac:dyDescent="0.35">
      <c r="A2172">
        <v>1192358</v>
      </c>
      <c r="B2172" t="s">
        <v>2610</v>
      </c>
      <c r="C2172" t="s">
        <v>1264</v>
      </c>
      <c r="D2172" t="s">
        <v>4</v>
      </c>
      <c r="E2172" s="3" t="s">
        <v>127</v>
      </c>
      <c r="F2172" t="s">
        <v>1299</v>
      </c>
      <c r="G2172" s="5" t="str">
        <f t="shared" si="33"/>
        <v>View Response</v>
      </c>
      <c r="H2172" t="s">
        <v>3020</v>
      </c>
      <c r="I2172" t="s">
        <v>3023</v>
      </c>
      <c r="J2172" t="s">
        <v>3021</v>
      </c>
      <c r="M2172" t="s">
        <v>2924</v>
      </c>
    </row>
    <row r="2173" spans="1:14" x14ac:dyDescent="0.35">
      <c r="A2173">
        <v>1192360</v>
      </c>
      <c r="B2173" t="s">
        <v>2627</v>
      </c>
      <c r="C2173" t="s">
        <v>4</v>
      </c>
      <c r="D2173" t="s">
        <v>4</v>
      </c>
      <c r="E2173" s="3" t="s">
        <v>4</v>
      </c>
      <c r="F2173" t="s">
        <v>1300</v>
      </c>
      <c r="G2173" s="5" t="str">
        <f t="shared" si="33"/>
        <v>View Response</v>
      </c>
      <c r="H2173" t="s">
        <v>3020</v>
      </c>
      <c r="I2173" t="s">
        <v>3029</v>
      </c>
      <c r="J2173" t="s">
        <v>3029</v>
      </c>
      <c r="M2173" t="s">
        <v>2917</v>
      </c>
    </row>
    <row r="2174" spans="1:14" x14ac:dyDescent="0.35">
      <c r="A2174">
        <v>1192361</v>
      </c>
      <c r="B2174" t="s">
        <v>2628</v>
      </c>
      <c r="C2174" t="s">
        <v>4</v>
      </c>
      <c r="D2174" t="s">
        <v>1301</v>
      </c>
      <c r="E2174" s="3" t="s">
        <v>127</v>
      </c>
      <c r="F2174" t="s">
        <v>1302</v>
      </c>
      <c r="G2174" s="5" t="str">
        <f t="shared" si="33"/>
        <v>View Response</v>
      </c>
      <c r="H2174" t="s">
        <v>3020</v>
      </c>
      <c r="I2174" t="s">
        <v>3029</v>
      </c>
      <c r="J2174" t="s">
        <v>3029</v>
      </c>
      <c r="L2174" t="s">
        <v>2943</v>
      </c>
    </row>
    <row r="2175" spans="1:14" x14ac:dyDescent="0.35">
      <c r="A2175">
        <v>1192361</v>
      </c>
      <c r="B2175" t="s">
        <v>2628</v>
      </c>
      <c r="C2175" t="s">
        <v>4</v>
      </c>
      <c r="D2175" t="s">
        <v>1301</v>
      </c>
      <c r="E2175" s="3" t="s">
        <v>127</v>
      </c>
      <c r="F2175" t="s">
        <v>1302</v>
      </c>
      <c r="G2175" s="5" t="str">
        <f t="shared" si="33"/>
        <v>View Response</v>
      </c>
      <c r="H2175" t="s">
        <v>3020</v>
      </c>
      <c r="I2175" t="s">
        <v>3029</v>
      </c>
      <c r="J2175" t="s">
        <v>3029</v>
      </c>
      <c r="L2175" t="s">
        <v>2981</v>
      </c>
    </row>
    <row r="2176" spans="1:14" x14ac:dyDescent="0.35">
      <c r="A2176">
        <v>1192361</v>
      </c>
      <c r="B2176" t="s">
        <v>2628</v>
      </c>
      <c r="C2176" t="s">
        <v>4</v>
      </c>
      <c r="D2176" t="s">
        <v>1301</v>
      </c>
      <c r="E2176" s="3" t="s">
        <v>127</v>
      </c>
      <c r="F2176" t="s">
        <v>1302</v>
      </c>
      <c r="G2176" s="5" t="str">
        <f t="shared" si="33"/>
        <v>View Response</v>
      </c>
      <c r="H2176" t="s">
        <v>3020</v>
      </c>
      <c r="I2176" t="s">
        <v>3029</v>
      </c>
      <c r="J2176" t="s">
        <v>3029</v>
      </c>
      <c r="M2176" t="s">
        <v>2926</v>
      </c>
    </row>
    <row r="2177" spans="1:14" x14ac:dyDescent="0.35">
      <c r="A2177">
        <v>1192361</v>
      </c>
      <c r="B2177" t="s">
        <v>2628</v>
      </c>
      <c r="C2177" t="s">
        <v>4</v>
      </c>
      <c r="D2177" t="s">
        <v>1301</v>
      </c>
      <c r="E2177" s="3" t="s">
        <v>127</v>
      </c>
      <c r="F2177" t="s">
        <v>1302</v>
      </c>
      <c r="G2177" s="5" t="str">
        <f t="shared" si="33"/>
        <v>View Response</v>
      </c>
      <c r="H2177" t="s">
        <v>3020</v>
      </c>
      <c r="I2177" t="s">
        <v>3029</v>
      </c>
      <c r="J2177" t="s">
        <v>3029</v>
      </c>
      <c r="M2177" t="s">
        <v>2927</v>
      </c>
    </row>
    <row r="2178" spans="1:14" x14ac:dyDescent="0.35">
      <c r="A2178">
        <v>1192362</v>
      </c>
      <c r="B2178" t="s">
        <v>2629</v>
      </c>
      <c r="C2178" t="s">
        <v>4</v>
      </c>
      <c r="D2178" t="s">
        <v>4</v>
      </c>
      <c r="E2178" s="3" t="s">
        <v>127</v>
      </c>
      <c r="F2178" t="s">
        <v>1303</v>
      </c>
      <c r="G2178" s="5" t="str">
        <f t="shared" si="33"/>
        <v>View Response</v>
      </c>
      <c r="H2178" t="s">
        <v>3020</v>
      </c>
      <c r="I2178" t="s">
        <v>3023</v>
      </c>
      <c r="J2178" t="s">
        <v>3029</v>
      </c>
      <c r="L2178" t="s">
        <v>2937</v>
      </c>
    </row>
    <row r="2179" spans="1:14" x14ac:dyDescent="0.35">
      <c r="A2179">
        <v>1192363</v>
      </c>
      <c r="B2179" t="s">
        <v>2610</v>
      </c>
      <c r="C2179" t="s">
        <v>1264</v>
      </c>
      <c r="D2179" t="s">
        <v>4</v>
      </c>
      <c r="E2179" s="3" t="s">
        <v>127</v>
      </c>
      <c r="F2179" t="s">
        <v>1304</v>
      </c>
      <c r="G2179" s="5" t="str">
        <f t="shared" ref="G2179:G2242" si="34">HYPERLINK(F2179,"View Response")</f>
        <v>View Response</v>
      </c>
      <c r="H2179" t="s">
        <v>3020</v>
      </c>
      <c r="I2179" t="s">
        <v>3023</v>
      </c>
      <c r="J2179" t="s">
        <v>3021</v>
      </c>
      <c r="L2179" t="s">
        <v>2954</v>
      </c>
    </row>
    <row r="2180" spans="1:14" x14ac:dyDescent="0.35">
      <c r="A2180">
        <v>1192363</v>
      </c>
      <c r="B2180" t="s">
        <v>2610</v>
      </c>
      <c r="C2180" t="s">
        <v>1264</v>
      </c>
      <c r="D2180" t="s">
        <v>4</v>
      </c>
      <c r="E2180" s="3" t="s">
        <v>127</v>
      </c>
      <c r="F2180" t="s">
        <v>1304</v>
      </c>
      <c r="G2180" s="5" t="str">
        <f t="shared" si="34"/>
        <v>View Response</v>
      </c>
      <c r="H2180" t="s">
        <v>3020</v>
      </c>
      <c r="I2180" t="s">
        <v>3023</v>
      </c>
      <c r="J2180" t="s">
        <v>3021</v>
      </c>
      <c r="M2180" t="s">
        <v>2923</v>
      </c>
    </row>
    <row r="2181" spans="1:14" x14ac:dyDescent="0.35">
      <c r="A2181">
        <v>1192363</v>
      </c>
      <c r="B2181" t="s">
        <v>2610</v>
      </c>
      <c r="C2181" t="s">
        <v>1264</v>
      </c>
      <c r="D2181" t="s">
        <v>4</v>
      </c>
      <c r="E2181" s="3" t="s">
        <v>127</v>
      </c>
      <c r="F2181" t="s">
        <v>1304</v>
      </c>
      <c r="G2181" s="5" t="str">
        <f t="shared" si="34"/>
        <v>View Response</v>
      </c>
      <c r="H2181" t="s">
        <v>3020</v>
      </c>
      <c r="I2181" t="s">
        <v>3023</v>
      </c>
      <c r="J2181" t="s">
        <v>3021</v>
      </c>
      <c r="M2181" t="s">
        <v>2924</v>
      </c>
    </row>
    <row r="2182" spans="1:14" x14ac:dyDescent="0.35">
      <c r="A2182">
        <v>1192363</v>
      </c>
      <c r="B2182" t="s">
        <v>2610</v>
      </c>
      <c r="C2182" t="s">
        <v>1264</v>
      </c>
      <c r="D2182" t="s">
        <v>4</v>
      </c>
      <c r="E2182" s="3" t="s">
        <v>127</v>
      </c>
      <c r="F2182" t="s">
        <v>1304</v>
      </c>
      <c r="G2182" s="5" t="str">
        <f t="shared" si="34"/>
        <v>View Response</v>
      </c>
      <c r="H2182" t="s">
        <v>3020</v>
      </c>
      <c r="I2182" t="s">
        <v>3023</v>
      </c>
      <c r="J2182" t="s">
        <v>3021</v>
      </c>
      <c r="M2182" t="s">
        <v>2950</v>
      </c>
    </row>
    <row r="2183" spans="1:14" x14ac:dyDescent="0.35">
      <c r="A2183">
        <v>1192364</v>
      </c>
      <c r="B2183" t="s">
        <v>2630</v>
      </c>
      <c r="C2183" t="s">
        <v>4</v>
      </c>
      <c r="D2183" t="s">
        <v>4</v>
      </c>
      <c r="E2183" s="3" t="s">
        <v>127</v>
      </c>
      <c r="F2183" t="s">
        <v>1305</v>
      </c>
      <c r="G2183" s="5" t="str">
        <f t="shared" si="34"/>
        <v>View Response</v>
      </c>
      <c r="H2183" t="s">
        <v>3029</v>
      </c>
      <c r="I2183" t="s">
        <v>3023</v>
      </c>
      <c r="J2183" t="s">
        <v>3029</v>
      </c>
      <c r="N2183" t="s">
        <v>232</v>
      </c>
    </row>
    <row r="2184" spans="1:14" x14ac:dyDescent="0.35">
      <c r="A2184">
        <v>1192364</v>
      </c>
      <c r="B2184" t="s">
        <v>2630</v>
      </c>
      <c r="C2184" t="s">
        <v>4</v>
      </c>
      <c r="D2184" t="s">
        <v>4</v>
      </c>
      <c r="E2184" s="3" t="s">
        <v>127</v>
      </c>
      <c r="F2184" t="s">
        <v>1305</v>
      </c>
      <c r="G2184" s="5" t="str">
        <f t="shared" si="34"/>
        <v>View Response</v>
      </c>
      <c r="H2184" t="s">
        <v>3029</v>
      </c>
      <c r="I2184" t="s">
        <v>3023</v>
      </c>
      <c r="J2184" t="s">
        <v>3029</v>
      </c>
      <c r="L2184" t="s">
        <v>2937</v>
      </c>
    </row>
    <row r="2185" spans="1:14" x14ac:dyDescent="0.35">
      <c r="A2185">
        <v>1192365</v>
      </c>
      <c r="B2185" t="s">
        <v>2631</v>
      </c>
      <c r="C2185" t="s">
        <v>200</v>
      </c>
      <c r="D2185" t="s">
        <v>4</v>
      </c>
      <c r="E2185" s="3" t="s">
        <v>4</v>
      </c>
      <c r="F2185" t="s">
        <v>1306</v>
      </c>
      <c r="G2185" s="5" t="str">
        <f t="shared" si="34"/>
        <v>View Response</v>
      </c>
      <c r="H2185" t="s">
        <v>3020</v>
      </c>
      <c r="I2185" t="s">
        <v>3029</v>
      </c>
      <c r="J2185" t="s">
        <v>3029</v>
      </c>
      <c r="M2185" t="s">
        <v>2917</v>
      </c>
    </row>
    <row r="2186" spans="1:14" x14ac:dyDescent="0.35">
      <c r="A2186">
        <v>1192366</v>
      </c>
      <c r="B2186" t="s">
        <v>2632</v>
      </c>
      <c r="C2186" t="s">
        <v>1307</v>
      </c>
      <c r="D2186" t="s">
        <v>4</v>
      </c>
      <c r="E2186" s="3" t="s">
        <v>4</v>
      </c>
      <c r="F2186" t="s">
        <v>1308</v>
      </c>
      <c r="G2186" s="5" t="str">
        <f t="shared" si="34"/>
        <v>View Response</v>
      </c>
      <c r="H2186" t="s">
        <v>3019</v>
      </c>
      <c r="I2186" t="s">
        <v>3024</v>
      </c>
      <c r="J2186" t="s">
        <v>3022</v>
      </c>
      <c r="L2186" t="s">
        <v>2954</v>
      </c>
    </row>
    <row r="2187" spans="1:14" x14ac:dyDescent="0.35">
      <c r="A2187">
        <v>1192367</v>
      </c>
      <c r="B2187" t="s">
        <v>2632</v>
      </c>
      <c r="C2187" t="s">
        <v>1307</v>
      </c>
      <c r="D2187" t="s">
        <v>4</v>
      </c>
      <c r="E2187" s="3" t="s">
        <v>4</v>
      </c>
      <c r="F2187" t="s">
        <v>1309</v>
      </c>
      <c r="G2187" s="5" t="str">
        <f t="shared" si="34"/>
        <v>View Response</v>
      </c>
      <c r="H2187" t="s">
        <v>3019</v>
      </c>
      <c r="I2187" t="s">
        <v>3024</v>
      </c>
      <c r="J2187" t="s">
        <v>3022</v>
      </c>
      <c r="L2187" t="s">
        <v>2944</v>
      </c>
    </row>
    <row r="2188" spans="1:14" x14ac:dyDescent="0.35">
      <c r="A2188">
        <v>1192368</v>
      </c>
      <c r="B2188" t="s">
        <v>2610</v>
      </c>
      <c r="C2188" t="s">
        <v>1264</v>
      </c>
      <c r="D2188" t="s">
        <v>4</v>
      </c>
      <c r="E2188" s="3" t="s">
        <v>127</v>
      </c>
      <c r="F2188" t="s">
        <v>1310</v>
      </c>
      <c r="G2188" s="5" t="str">
        <f t="shared" si="34"/>
        <v>View Response</v>
      </c>
      <c r="H2188" t="s">
        <v>3020</v>
      </c>
      <c r="I2188" t="s">
        <v>3023</v>
      </c>
      <c r="J2188" t="s">
        <v>3021</v>
      </c>
      <c r="L2188" t="s">
        <v>3005</v>
      </c>
    </row>
    <row r="2189" spans="1:14" x14ac:dyDescent="0.35">
      <c r="A2189">
        <v>1192368</v>
      </c>
      <c r="B2189" t="s">
        <v>2610</v>
      </c>
      <c r="C2189" t="s">
        <v>1264</v>
      </c>
      <c r="D2189" t="s">
        <v>4</v>
      </c>
      <c r="E2189" s="3" t="s">
        <v>127</v>
      </c>
      <c r="F2189" t="s">
        <v>1310</v>
      </c>
      <c r="G2189" s="5" t="str">
        <f t="shared" si="34"/>
        <v>View Response</v>
      </c>
      <c r="H2189" t="s">
        <v>3020</v>
      </c>
      <c r="I2189" t="s">
        <v>3023</v>
      </c>
      <c r="J2189" t="s">
        <v>3021</v>
      </c>
      <c r="M2189" t="s">
        <v>2923</v>
      </c>
    </row>
    <row r="2190" spans="1:14" x14ac:dyDescent="0.35">
      <c r="A2190">
        <v>1192368</v>
      </c>
      <c r="B2190" t="s">
        <v>2610</v>
      </c>
      <c r="C2190" t="s">
        <v>1264</v>
      </c>
      <c r="D2190" t="s">
        <v>4</v>
      </c>
      <c r="E2190" s="3" t="s">
        <v>127</v>
      </c>
      <c r="F2190" t="s">
        <v>1310</v>
      </c>
      <c r="G2190" s="5" t="str">
        <f t="shared" si="34"/>
        <v>View Response</v>
      </c>
      <c r="H2190" t="s">
        <v>3020</v>
      </c>
      <c r="I2190" t="s">
        <v>3023</v>
      </c>
      <c r="J2190" t="s">
        <v>3021</v>
      </c>
      <c r="M2190" t="s">
        <v>2924</v>
      </c>
    </row>
    <row r="2191" spans="1:14" x14ac:dyDescent="0.35">
      <c r="A2191">
        <v>1192368</v>
      </c>
      <c r="B2191" t="s">
        <v>2610</v>
      </c>
      <c r="C2191" t="s">
        <v>1264</v>
      </c>
      <c r="D2191" t="s">
        <v>4</v>
      </c>
      <c r="E2191" s="3" t="s">
        <v>127</v>
      </c>
      <c r="F2191" t="s">
        <v>1310</v>
      </c>
      <c r="G2191" s="5" t="str">
        <f t="shared" si="34"/>
        <v>View Response</v>
      </c>
      <c r="H2191" t="s">
        <v>3020</v>
      </c>
      <c r="I2191" t="s">
        <v>3023</v>
      </c>
      <c r="J2191" t="s">
        <v>3021</v>
      </c>
      <c r="M2191" t="s">
        <v>2950</v>
      </c>
    </row>
    <row r="2192" spans="1:14" x14ac:dyDescent="0.35">
      <c r="A2192">
        <v>1192369</v>
      </c>
      <c r="B2192" t="s">
        <v>2633</v>
      </c>
      <c r="C2192" t="s">
        <v>1311</v>
      </c>
      <c r="D2192" t="s">
        <v>4</v>
      </c>
      <c r="E2192" s="3" t="s">
        <v>4</v>
      </c>
      <c r="F2192" t="s">
        <v>1312</v>
      </c>
      <c r="G2192" s="5" t="str">
        <f t="shared" si="34"/>
        <v>View Response</v>
      </c>
      <c r="H2192" t="s">
        <v>3020</v>
      </c>
      <c r="I2192" t="s">
        <v>3023</v>
      </c>
      <c r="J2192" t="s">
        <v>3029</v>
      </c>
      <c r="M2192" t="s">
        <v>2931</v>
      </c>
    </row>
    <row r="2193" spans="1:14" x14ac:dyDescent="0.35">
      <c r="A2193">
        <v>1192369</v>
      </c>
      <c r="B2193" t="s">
        <v>2633</v>
      </c>
      <c r="C2193" t="s">
        <v>1311</v>
      </c>
      <c r="D2193" t="s">
        <v>4</v>
      </c>
      <c r="E2193" s="3" t="s">
        <v>4</v>
      </c>
      <c r="F2193" t="s">
        <v>1312</v>
      </c>
      <c r="G2193" s="5" t="str">
        <f t="shared" si="34"/>
        <v>View Response</v>
      </c>
      <c r="H2193" t="s">
        <v>3020</v>
      </c>
      <c r="I2193" t="s">
        <v>3023</v>
      </c>
      <c r="J2193" t="s">
        <v>3029</v>
      </c>
      <c r="M2193" t="s">
        <v>2932</v>
      </c>
    </row>
    <row r="2194" spans="1:14" x14ac:dyDescent="0.35">
      <c r="A2194">
        <v>1192370</v>
      </c>
      <c r="B2194" t="s">
        <v>2632</v>
      </c>
      <c r="C2194" t="s">
        <v>1307</v>
      </c>
      <c r="D2194" t="s">
        <v>4</v>
      </c>
      <c r="E2194" s="3" t="s">
        <v>4</v>
      </c>
      <c r="F2194" t="s">
        <v>1313</v>
      </c>
      <c r="G2194" s="5" t="str">
        <f t="shared" si="34"/>
        <v>View Response</v>
      </c>
      <c r="H2194" t="s">
        <v>3019</v>
      </c>
      <c r="I2194" t="s">
        <v>3024</v>
      </c>
      <c r="J2194" t="s">
        <v>3022</v>
      </c>
      <c r="L2194" t="s">
        <v>2973</v>
      </c>
    </row>
    <row r="2195" spans="1:14" x14ac:dyDescent="0.35">
      <c r="A2195">
        <v>1192371</v>
      </c>
      <c r="B2195" t="s">
        <v>2632</v>
      </c>
      <c r="C2195" t="s">
        <v>1307</v>
      </c>
      <c r="D2195" t="s">
        <v>4</v>
      </c>
      <c r="E2195" s="3" t="s">
        <v>4</v>
      </c>
      <c r="F2195" t="s">
        <v>1314</v>
      </c>
      <c r="G2195" s="5" t="str">
        <f t="shared" si="34"/>
        <v>View Response</v>
      </c>
      <c r="H2195" t="s">
        <v>3019</v>
      </c>
      <c r="I2195" t="s">
        <v>3024</v>
      </c>
      <c r="J2195" t="s">
        <v>3022</v>
      </c>
      <c r="L2195" t="s">
        <v>2954</v>
      </c>
    </row>
    <row r="2196" spans="1:14" x14ac:dyDescent="0.35">
      <c r="A2196">
        <v>1192372</v>
      </c>
      <c r="B2196" t="s">
        <v>2610</v>
      </c>
      <c r="C2196" t="s">
        <v>1264</v>
      </c>
      <c r="D2196" t="s">
        <v>4</v>
      </c>
      <c r="E2196" s="3" t="s">
        <v>127</v>
      </c>
      <c r="F2196" t="s">
        <v>1315</v>
      </c>
      <c r="G2196" s="5" t="str">
        <f t="shared" si="34"/>
        <v>View Response</v>
      </c>
      <c r="H2196" t="s">
        <v>3020</v>
      </c>
      <c r="I2196" t="s">
        <v>3023</v>
      </c>
      <c r="J2196" t="s">
        <v>3021</v>
      </c>
      <c r="M2196" t="s">
        <v>2923</v>
      </c>
    </row>
    <row r="2197" spans="1:14" x14ac:dyDescent="0.35">
      <c r="A2197">
        <v>1192372</v>
      </c>
      <c r="B2197" t="s">
        <v>2610</v>
      </c>
      <c r="C2197" t="s">
        <v>1264</v>
      </c>
      <c r="D2197" t="s">
        <v>4</v>
      </c>
      <c r="E2197" s="3" t="s">
        <v>127</v>
      </c>
      <c r="F2197" t="s">
        <v>1315</v>
      </c>
      <c r="G2197" s="5" t="str">
        <f t="shared" si="34"/>
        <v>View Response</v>
      </c>
      <c r="H2197" t="s">
        <v>3020</v>
      </c>
      <c r="I2197" t="s">
        <v>3023</v>
      </c>
      <c r="J2197" t="s">
        <v>3021</v>
      </c>
      <c r="M2197" t="s">
        <v>2924</v>
      </c>
    </row>
    <row r="2198" spans="1:14" x14ac:dyDescent="0.35">
      <c r="A2198">
        <v>1192372</v>
      </c>
      <c r="B2198" t="s">
        <v>2610</v>
      </c>
      <c r="C2198" t="s">
        <v>1264</v>
      </c>
      <c r="D2198" t="s">
        <v>4</v>
      </c>
      <c r="E2198" s="3" t="s">
        <v>127</v>
      </c>
      <c r="F2198" t="s">
        <v>1315</v>
      </c>
      <c r="G2198" s="5" t="str">
        <f t="shared" si="34"/>
        <v>View Response</v>
      </c>
      <c r="H2198" t="s">
        <v>3020</v>
      </c>
      <c r="I2198" t="s">
        <v>3023</v>
      </c>
      <c r="J2198" t="s">
        <v>3021</v>
      </c>
      <c r="M2198" t="s">
        <v>2950</v>
      </c>
    </row>
    <row r="2199" spans="1:14" x14ac:dyDescent="0.35">
      <c r="A2199">
        <v>1192373</v>
      </c>
      <c r="B2199" t="s">
        <v>1885</v>
      </c>
      <c r="C2199" t="s">
        <v>4</v>
      </c>
      <c r="D2199" t="s">
        <v>4</v>
      </c>
      <c r="E2199" s="3" t="s">
        <v>4</v>
      </c>
      <c r="F2199" t="s">
        <v>1316</v>
      </c>
      <c r="G2199" s="5" t="str">
        <f t="shared" si="34"/>
        <v>View Response</v>
      </c>
      <c r="H2199" t="s">
        <v>3020</v>
      </c>
      <c r="I2199" t="s">
        <v>3029</v>
      </c>
      <c r="J2199" t="s">
        <v>3029</v>
      </c>
      <c r="M2199" t="s">
        <v>2917</v>
      </c>
    </row>
    <row r="2200" spans="1:14" x14ac:dyDescent="0.35">
      <c r="A2200">
        <v>1192374</v>
      </c>
      <c r="B2200" t="s">
        <v>2610</v>
      </c>
      <c r="C2200" t="s">
        <v>1264</v>
      </c>
      <c r="D2200" t="s">
        <v>4</v>
      </c>
      <c r="E2200" s="3" t="s">
        <v>127</v>
      </c>
      <c r="F2200" t="s">
        <v>1317</v>
      </c>
      <c r="G2200" s="5" t="str">
        <f t="shared" si="34"/>
        <v>View Response</v>
      </c>
      <c r="H2200" t="s">
        <v>3020</v>
      </c>
      <c r="I2200" t="s">
        <v>3023</v>
      </c>
      <c r="J2200" t="s">
        <v>3021</v>
      </c>
      <c r="L2200" t="s">
        <v>2998</v>
      </c>
    </row>
    <row r="2201" spans="1:14" x14ac:dyDescent="0.35">
      <c r="A2201">
        <v>1192374</v>
      </c>
      <c r="B2201" t="s">
        <v>2610</v>
      </c>
      <c r="C2201" t="s">
        <v>1264</v>
      </c>
      <c r="D2201" t="s">
        <v>4</v>
      </c>
      <c r="E2201" s="3" t="s">
        <v>127</v>
      </c>
      <c r="F2201" t="s">
        <v>1317</v>
      </c>
      <c r="G2201" s="5" t="str">
        <f t="shared" si="34"/>
        <v>View Response</v>
      </c>
      <c r="H2201" t="s">
        <v>3020</v>
      </c>
      <c r="I2201" t="s">
        <v>3023</v>
      </c>
      <c r="J2201" t="s">
        <v>3021</v>
      </c>
      <c r="M2201" t="s">
        <v>2923</v>
      </c>
    </row>
    <row r="2202" spans="1:14" x14ac:dyDescent="0.35">
      <c r="A2202">
        <v>1192374</v>
      </c>
      <c r="B2202" t="s">
        <v>2610</v>
      </c>
      <c r="C2202" t="s">
        <v>1264</v>
      </c>
      <c r="D2202" t="s">
        <v>4</v>
      </c>
      <c r="E2202" s="3" t="s">
        <v>127</v>
      </c>
      <c r="F2202" t="s">
        <v>1317</v>
      </c>
      <c r="G2202" s="5" t="str">
        <f t="shared" si="34"/>
        <v>View Response</v>
      </c>
      <c r="H2202" t="s">
        <v>3020</v>
      </c>
      <c r="I2202" t="s">
        <v>3023</v>
      </c>
      <c r="J2202" t="s">
        <v>3021</v>
      </c>
      <c r="M2202" t="s">
        <v>2924</v>
      </c>
    </row>
    <row r="2203" spans="1:14" x14ac:dyDescent="0.35">
      <c r="A2203">
        <v>1192374</v>
      </c>
      <c r="B2203" t="s">
        <v>2610</v>
      </c>
      <c r="C2203" t="s">
        <v>1264</v>
      </c>
      <c r="D2203" t="s">
        <v>4</v>
      </c>
      <c r="E2203" s="3" t="s">
        <v>127</v>
      </c>
      <c r="F2203" t="s">
        <v>1317</v>
      </c>
      <c r="G2203" s="5" t="str">
        <f t="shared" si="34"/>
        <v>View Response</v>
      </c>
      <c r="H2203" t="s">
        <v>3020</v>
      </c>
      <c r="I2203" t="s">
        <v>3023</v>
      </c>
      <c r="J2203" t="s">
        <v>3021</v>
      </c>
      <c r="M2203" t="s">
        <v>2950</v>
      </c>
    </row>
    <row r="2204" spans="1:14" x14ac:dyDescent="0.35">
      <c r="A2204">
        <v>1192377</v>
      </c>
      <c r="B2204" t="s">
        <v>2632</v>
      </c>
      <c r="C2204" t="s">
        <v>1307</v>
      </c>
      <c r="D2204" t="s">
        <v>4</v>
      </c>
      <c r="E2204" s="3" t="s">
        <v>4</v>
      </c>
      <c r="F2204" t="s">
        <v>1318</v>
      </c>
      <c r="G2204" s="5" t="str">
        <f t="shared" si="34"/>
        <v>View Response</v>
      </c>
      <c r="H2204" t="s">
        <v>3020</v>
      </c>
      <c r="I2204" t="s">
        <v>3024</v>
      </c>
      <c r="J2204" t="s">
        <v>3022</v>
      </c>
      <c r="L2204" t="s">
        <v>2954</v>
      </c>
    </row>
    <row r="2205" spans="1:14" x14ac:dyDescent="0.35">
      <c r="A2205">
        <v>1192379</v>
      </c>
      <c r="B2205" t="s">
        <v>2629</v>
      </c>
      <c r="C2205" t="s">
        <v>4</v>
      </c>
      <c r="D2205" t="s">
        <v>4</v>
      </c>
      <c r="E2205" s="3" t="s">
        <v>127</v>
      </c>
      <c r="F2205" t="s">
        <v>1319</v>
      </c>
      <c r="G2205" s="5" t="str">
        <f t="shared" si="34"/>
        <v>View Response</v>
      </c>
      <c r="H2205" t="s">
        <v>3020</v>
      </c>
      <c r="I2205" t="s">
        <v>3029</v>
      </c>
      <c r="J2205" t="s">
        <v>3029</v>
      </c>
      <c r="L2205" t="s">
        <v>2943</v>
      </c>
    </row>
    <row r="2206" spans="1:14" x14ac:dyDescent="0.35">
      <c r="A2206">
        <v>1192379</v>
      </c>
      <c r="B2206" t="s">
        <v>2629</v>
      </c>
      <c r="C2206" t="s">
        <v>4</v>
      </c>
      <c r="D2206" t="s">
        <v>4</v>
      </c>
      <c r="E2206" s="3" t="s">
        <v>127</v>
      </c>
      <c r="F2206" t="s">
        <v>1319</v>
      </c>
      <c r="G2206" s="5" t="str">
        <f t="shared" si="34"/>
        <v>View Response</v>
      </c>
      <c r="H2206" t="s">
        <v>3020</v>
      </c>
      <c r="I2206" t="s">
        <v>3029</v>
      </c>
      <c r="J2206" t="s">
        <v>3029</v>
      </c>
      <c r="M2206" t="s">
        <v>2916</v>
      </c>
    </row>
    <row r="2207" spans="1:14" x14ac:dyDescent="0.35">
      <c r="A2207">
        <v>1192381</v>
      </c>
      <c r="B2207" t="s">
        <v>2634</v>
      </c>
      <c r="C2207" t="s">
        <v>4</v>
      </c>
      <c r="D2207" t="s">
        <v>4</v>
      </c>
      <c r="E2207" s="3" t="s">
        <v>127</v>
      </c>
      <c r="F2207" t="s">
        <v>1320</v>
      </c>
      <c r="G2207" s="5" t="str">
        <f t="shared" si="34"/>
        <v>View Response</v>
      </c>
      <c r="H2207" t="s">
        <v>3020</v>
      </c>
      <c r="I2207" t="s">
        <v>3023</v>
      </c>
      <c r="J2207" t="s">
        <v>3022</v>
      </c>
      <c r="N2207" t="s">
        <v>232</v>
      </c>
    </row>
    <row r="2208" spans="1:14" x14ac:dyDescent="0.35">
      <c r="A2208">
        <v>1192381</v>
      </c>
      <c r="B2208" t="s">
        <v>2634</v>
      </c>
      <c r="C2208" t="s">
        <v>4</v>
      </c>
      <c r="D2208" t="s">
        <v>4</v>
      </c>
      <c r="E2208" s="3" t="s">
        <v>127</v>
      </c>
      <c r="F2208" t="s">
        <v>1320</v>
      </c>
      <c r="G2208" s="5" t="str">
        <f t="shared" si="34"/>
        <v>View Response</v>
      </c>
      <c r="H2208" t="s">
        <v>3020</v>
      </c>
      <c r="I2208" t="s">
        <v>3023</v>
      </c>
      <c r="J2208" t="s">
        <v>3022</v>
      </c>
      <c r="M2208" t="s">
        <v>2922</v>
      </c>
    </row>
    <row r="2209" spans="1:14" x14ac:dyDescent="0.35">
      <c r="A2209">
        <v>1192382</v>
      </c>
      <c r="B2209" t="s">
        <v>2610</v>
      </c>
      <c r="C2209" t="s">
        <v>1264</v>
      </c>
      <c r="D2209" t="s">
        <v>4</v>
      </c>
      <c r="E2209" s="3" t="s">
        <v>127</v>
      </c>
      <c r="F2209" t="s">
        <v>1321</v>
      </c>
      <c r="G2209" s="5" t="str">
        <f t="shared" si="34"/>
        <v>View Response</v>
      </c>
      <c r="H2209" t="s">
        <v>3020</v>
      </c>
      <c r="I2209" t="s">
        <v>3023</v>
      </c>
      <c r="J2209" t="s">
        <v>3021</v>
      </c>
      <c r="L2209" t="s">
        <v>2958</v>
      </c>
    </row>
    <row r="2210" spans="1:14" x14ac:dyDescent="0.35">
      <c r="A2210">
        <v>1192382</v>
      </c>
      <c r="B2210" t="s">
        <v>2610</v>
      </c>
      <c r="C2210" t="s">
        <v>1264</v>
      </c>
      <c r="D2210" t="s">
        <v>4</v>
      </c>
      <c r="E2210" s="3" t="s">
        <v>127</v>
      </c>
      <c r="F2210" t="s">
        <v>1321</v>
      </c>
      <c r="G2210" s="5" t="str">
        <f t="shared" si="34"/>
        <v>View Response</v>
      </c>
      <c r="H2210" t="s">
        <v>3020</v>
      </c>
      <c r="I2210" t="s">
        <v>3023</v>
      </c>
      <c r="J2210" t="s">
        <v>3021</v>
      </c>
      <c r="M2210" t="s">
        <v>2923</v>
      </c>
    </row>
    <row r="2211" spans="1:14" x14ac:dyDescent="0.35">
      <c r="A2211">
        <v>1192382</v>
      </c>
      <c r="B2211" t="s">
        <v>2610</v>
      </c>
      <c r="C2211" t="s">
        <v>1264</v>
      </c>
      <c r="D2211" t="s">
        <v>4</v>
      </c>
      <c r="E2211" s="3" t="s">
        <v>127</v>
      </c>
      <c r="F2211" t="s">
        <v>1321</v>
      </c>
      <c r="G2211" s="5" t="str">
        <f t="shared" si="34"/>
        <v>View Response</v>
      </c>
      <c r="H2211" t="s">
        <v>3020</v>
      </c>
      <c r="I2211" t="s">
        <v>3023</v>
      </c>
      <c r="J2211" t="s">
        <v>3021</v>
      </c>
      <c r="M2211" t="s">
        <v>2924</v>
      </c>
    </row>
    <row r="2212" spans="1:14" x14ac:dyDescent="0.35">
      <c r="A2212">
        <v>1192383</v>
      </c>
      <c r="B2212" t="s">
        <v>2635</v>
      </c>
      <c r="C2212" t="s">
        <v>4</v>
      </c>
      <c r="D2212" t="s">
        <v>4</v>
      </c>
      <c r="E2212" s="3" t="s">
        <v>4</v>
      </c>
      <c r="F2212" t="s">
        <v>1322</v>
      </c>
      <c r="G2212" s="5" t="str">
        <f t="shared" si="34"/>
        <v>View Response</v>
      </c>
      <c r="H2212" t="s">
        <v>3020</v>
      </c>
      <c r="I2212" t="s">
        <v>3024</v>
      </c>
      <c r="J2212" t="s">
        <v>3022</v>
      </c>
      <c r="M2212" t="s">
        <v>2962</v>
      </c>
    </row>
    <row r="2213" spans="1:14" x14ac:dyDescent="0.35">
      <c r="A2213">
        <v>1192383</v>
      </c>
      <c r="B2213" t="s">
        <v>2635</v>
      </c>
      <c r="C2213" t="s">
        <v>4</v>
      </c>
      <c r="D2213" t="s">
        <v>4</v>
      </c>
      <c r="E2213" s="3" t="s">
        <v>4</v>
      </c>
      <c r="F2213" t="s">
        <v>1322</v>
      </c>
      <c r="G2213" s="5" t="str">
        <f t="shared" si="34"/>
        <v>View Response</v>
      </c>
      <c r="H2213" t="s">
        <v>3020</v>
      </c>
      <c r="I2213" t="s">
        <v>3024</v>
      </c>
      <c r="J2213" t="s">
        <v>3022</v>
      </c>
      <c r="M2213" t="s">
        <v>2963</v>
      </c>
    </row>
    <row r="2214" spans="1:14" x14ac:dyDescent="0.35">
      <c r="A2214">
        <v>1192385</v>
      </c>
      <c r="B2214" t="s">
        <v>2632</v>
      </c>
      <c r="C2214" t="s">
        <v>1307</v>
      </c>
      <c r="D2214" t="s">
        <v>4</v>
      </c>
      <c r="E2214" s="3" t="s">
        <v>4</v>
      </c>
      <c r="F2214" t="s">
        <v>1323</v>
      </c>
      <c r="G2214" s="5" t="str">
        <f t="shared" si="34"/>
        <v>View Response</v>
      </c>
      <c r="H2214" t="s">
        <v>3019</v>
      </c>
      <c r="I2214" t="s">
        <v>3024</v>
      </c>
      <c r="J2214" t="s">
        <v>3022</v>
      </c>
      <c r="L2214" t="s">
        <v>2976</v>
      </c>
    </row>
    <row r="2215" spans="1:14" x14ac:dyDescent="0.35">
      <c r="A2215">
        <v>1192386</v>
      </c>
      <c r="B2215" t="s">
        <v>2636</v>
      </c>
      <c r="C2215" t="s">
        <v>4</v>
      </c>
      <c r="D2215" t="s">
        <v>4</v>
      </c>
      <c r="E2215" s="3" t="s">
        <v>127</v>
      </c>
      <c r="F2215" t="s">
        <v>1324</v>
      </c>
      <c r="G2215" s="5" t="str">
        <f t="shared" si="34"/>
        <v>View Response</v>
      </c>
      <c r="H2215" t="s">
        <v>3020</v>
      </c>
      <c r="I2215" t="s">
        <v>3023</v>
      </c>
      <c r="J2215" t="s">
        <v>3029</v>
      </c>
      <c r="L2215" t="s">
        <v>2937</v>
      </c>
    </row>
    <row r="2216" spans="1:14" x14ac:dyDescent="0.35">
      <c r="A2216">
        <v>1192387</v>
      </c>
      <c r="B2216" t="s">
        <v>2637</v>
      </c>
      <c r="C2216" t="s">
        <v>1325</v>
      </c>
      <c r="D2216" t="s">
        <v>1326</v>
      </c>
      <c r="E2216" s="3" t="s">
        <v>127</v>
      </c>
      <c r="F2216" t="s">
        <v>1327</v>
      </c>
      <c r="G2216" s="5" t="str">
        <f t="shared" si="34"/>
        <v>View Response</v>
      </c>
      <c r="H2216" t="s">
        <v>3020</v>
      </c>
      <c r="I2216" t="s">
        <v>3024</v>
      </c>
      <c r="J2216" t="s">
        <v>3021</v>
      </c>
      <c r="N2216" t="s">
        <v>338</v>
      </c>
    </row>
    <row r="2217" spans="1:14" x14ac:dyDescent="0.35">
      <c r="A2217">
        <v>1192387</v>
      </c>
      <c r="B2217" t="s">
        <v>2637</v>
      </c>
      <c r="C2217" t="s">
        <v>1325</v>
      </c>
      <c r="D2217" t="s">
        <v>1326</v>
      </c>
      <c r="E2217" s="3" t="s">
        <v>127</v>
      </c>
      <c r="F2217" t="s">
        <v>1327</v>
      </c>
      <c r="G2217" s="5" t="str">
        <f t="shared" si="34"/>
        <v>View Response</v>
      </c>
      <c r="H2217" t="s">
        <v>3020</v>
      </c>
      <c r="I2217" t="s">
        <v>3024</v>
      </c>
      <c r="J2217" t="s">
        <v>3021</v>
      </c>
      <c r="L2217" t="s">
        <v>2925</v>
      </c>
    </row>
    <row r="2218" spans="1:14" x14ac:dyDescent="0.35">
      <c r="A2218">
        <v>1192387</v>
      </c>
      <c r="B2218" t="s">
        <v>2637</v>
      </c>
      <c r="C2218" t="s">
        <v>1325</v>
      </c>
      <c r="D2218" t="s">
        <v>1326</v>
      </c>
      <c r="E2218" s="3" t="s">
        <v>127</v>
      </c>
      <c r="F2218" t="s">
        <v>1327</v>
      </c>
      <c r="G2218" s="5" t="str">
        <f t="shared" si="34"/>
        <v>View Response</v>
      </c>
      <c r="H2218" t="s">
        <v>3020</v>
      </c>
      <c r="I2218" t="s">
        <v>3024</v>
      </c>
      <c r="J2218" t="s">
        <v>3021</v>
      </c>
      <c r="M2218" t="s">
        <v>2917</v>
      </c>
    </row>
    <row r="2219" spans="1:14" x14ac:dyDescent="0.35">
      <c r="A2219">
        <v>1192387</v>
      </c>
      <c r="B2219" t="s">
        <v>2637</v>
      </c>
      <c r="C2219" t="s">
        <v>1325</v>
      </c>
      <c r="D2219" t="s">
        <v>1326</v>
      </c>
      <c r="E2219" s="3" t="s">
        <v>127</v>
      </c>
      <c r="F2219" t="s">
        <v>1327</v>
      </c>
      <c r="G2219" s="5" t="str">
        <f t="shared" si="34"/>
        <v>View Response</v>
      </c>
      <c r="H2219" t="s">
        <v>3020</v>
      </c>
      <c r="I2219" t="s">
        <v>3024</v>
      </c>
      <c r="J2219" t="s">
        <v>3021</v>
      </c>
      <c r="M2219" t="s">
        <v>2922</v>
      </c>
    </row>
    <row r="2220" spans="1:14" x14ac:dyDescent="0.35">
      <c r="A2220">
        <v>1192388</v>
      </c>
      <c r="B2220" t="s">
        <v>2638</v>
      </c>
      <c r="C2220" t="s">
        <v>4</v>
      </c>
      <c r="D2220" t="s">
        <v>4</v>
      </c>
      <c r="E2220" s="3" t="s">
        <v>4</v>
      </c>
      <c r="F2220" t="s">
        <v>1328</v>
      </c>
      <c r="G2220" s="5" t="str">
        <f t="shared" si="34"/>
        <v>View Response</v>
      </c>
      <c r="H2220" t="s">
        <v>3020</v>
      </c>
      <c r="I2220" t="s">
        <v>3029</v>
      </c>
      <c r="J2220" t="s">
        <v>3029</v>
      </c>
      <c r="M2220" t="s">
        <v>2916</v>
      </c>
    </row>
    <row r="2221" spans="1:14" x14ac:dyDescent="0.35">
      <c r="A2221">
        <v>1192389</v>
      </c>
      <c r="B2221" t="s">
        <v>2639</v>
      </c>
      <c r="C2221" t="s">
        <v>4</v>
      </c>
      <c r="D2221" t="s">
        <v>4</v>
      </c>
      <c r="E2221" s="3" t="s">
        <v>127</v>
      </c>
      <c r="F2221" t="s">
        <v>1329</v>
      </c>
      <c r="G2221" s="5" t="str">
        <f t="shared" si="34"/>
        <v>View Response</v>
      </c>
      <c r="H2221" t="s">
        <v>3020</v>
      </c>
      <c r="I2221" t="s">
        <v>3023</v>
      </c>
      <c r="J2221" t="s">
        <v>3029</v>
      </c>
      <c r="M2221" t="s">
        <v>2935</v>
      </c>
    </row>
    <row r="2222" spans="1:14" x14ac:dyDescent="0.35">
      <c r="A2222">
        <v>1192389</v>
      </c>
      <c r="B2222" t="s">
        <v>2639</v>
      </c>
      <c r="C2222" t="s">
        <v>4</v>
      </c>
      <c r="D2222" t="s">
        <v>4</v>
      </c>
      <c r="E2222" s="3" t="s">
        <v>127</v>
      </c>
      <c r="F2222" t="s">
        <v>1329</v>
      </c>
      <c r="G2222" s="5" t="str">
        <f t="shared" si="34"/>
        <v>View Response</v>
      </c>
      <c r="H2222" t="s">
        <v>3020</v>
      </c>
      <c r="I2222" t="s">
        <v>3023</v>
      </c>
      <c r="J2222" t="s">
        <v>3029</v>
      </c>
      <c r="M2222" t="s">
        <v>2936</v>
      </c>
    </row>
    <row r="2223" spans="1:14" x14ac:dyDescent="0.35">
      <c r="A2223">
        <v>1192390</v>
      </c>
      <c r="B2223" t="s">
        <v>2636</v>
      </c>
      <c r="C2223" t="s">
        <v>4</v>
      </c>
      <c r="D2223" t="s">
        <v>4</v>
      </c>
      <c r="E2223" s="3" t="s">
        <v>127</v>
      </c>
      <c r="F2223" t="s">
        <v>1330</v>
      </c>
      <c r="G2223" s="5" t="str">
        <f t="shared" si="34"/>
        <v>View Response</v>
      </c>
      <c r="H2223" t="s">
        <v>3020</v>
      </c>
      <c r="I2223" t="s">
        <v>3023</v>
      </c>
      <c r="J2223" t="s">
        <v>3029</v>
      </c>
      <c r="N2223" t="s">
        <v>232</v>
      </c>
    </row>
    <row r="2224" spans="1:14" x14ac:dyDescent="0.35">
      <c r="A2224">
        <v>1192390</v>
      </c>
      <c r="B2224" t="s">
        <v>2636</v>
      </c>
      <c r="C2224" t="s">
        <v>4</v>
      </c>
      <c r="D2224" t="s">
        <v>4</v>
      </c>
      <c r="E2224" s="3" t="s">
        <v>127</v>
      </c>
      <c r="F2224" t="s">
        <v>1330</v>
      </c>
      <c r="G2224" s="5" t="str">
        <f t="shared" si="34"/>
        <v>View Response</v>
      </c>
      <c r="H2224" t="s">
        <v>3020</v>
      </c>
      <c r="I2224" t="s">
        <v>3023</v>
      </c>
      <c r="J2224" t="s">
        <v>3029</v>
      </c>
      <c r="M2224" t="s">
        <v>2916</v>
      </c>
    </row>
    <row r="2225" spans="1:14" x14ac:dyDescent="0.35">
      <c r="A2225">
        <v>1192391</v>
      </c>
      <c r="B2225" t="s">
        <v>2636</v>
      </c>
      <c r="C2225" t="s">
        <v>4</v>
      </c>
      <c r="D2225" t="s">
        <v>4</v>
      </c>
      <c r="E2225" s="3" t="s">
        <v>127</v>
      </c>
      <c r="F2225" t="s">
        <v>1331</v>
      </c>
      <c r="G2225" s="5" t="str">
        <f t="shared" si="34"/>
        <v>View Response</v>
      </c>
      <c r="H2225" t="s">
        <v>3019</v>
      </c>
      <c r="I2225" t="s">
        <v>3023</v>
      </c>
      <c r="J2225" t="s">
        <v>3029</v>
      </c>
      <c r="L2225" t="s">
        <v>2943</v>
      </c>
    </row>
    <row r="2226" spans="1:14" x14ac:dyDescent="0.35">
      <c r="A2226">
        <v>1192391</v>
      </c>
      <c r="B2226" t="s">
        <v>2636</v>
      </c>
      <c r="C2226" t="s">
        <v>4</v>
      </c>
      <c r="D2226" t="s">
        <v>4</v>
      </c>
      <c r="E2226" s="3" t="s">
        <v>127</v>
      </c>
      <c r="F2226" t="s">
        <v>1331</v>
      </c>
      <c r="G2226" s="5" t="str">
        <f t="shared" si="34"/>
        <v>View Response</v>
      </c>
      <c r="H2226" t="s">
        <v>3019</v>
      </c>
      <c r="I2226" t="s">
        <v>3023</v>
      </c>
      <c r="J2226" t="s">
        <v>3029</v>
      </c>
      <c r="M2226" t="s">
        <v>2916</v>
      </c>
    </row>
    <row r="2227" spans="1:14" x14ac:dyDescent="0.35">
      <c r="A2227">
        <v>1192392</v>
      </c>
      <c r="B2227" t="s">
        <v>2640</v>
      </c>
      <c r="C2227" t="s">
        <v>1332</v>
      </c>
      <c r="D2227" t="s">
        <v>4</v>
      </c>
      <c r="E2227" s="3" t="s">
        <v>4</v>
      </c>
      <c r="F2227" t="s">
        <v>1333</v>
      </c>
      <c r="G2227" s="5" t="str">
        <f t="shared" si="34"/>
        <v>View Response</v>
      </c>
      <c r="H2227" t="s">
        <v>3019</v>
      </c>
      <c r="I2227" t="s">
        <v>3024</v>
      </c>
      <c r="J2227" t="s">
        <v>3022</v>
      </c>
      <c r="M2227" t="s">
        <v>2951</v>
      </c>
    </row>
    <row r="2228" spans="1:14" x14ac:dyDescent="0.35">
      <c r="A2228">
        <v>1192392</v>
      </c>
      <c r="B2228" t="s">
        <v>2640</v>
      </c>
      <c r="C2228" t="s">
        <v>1332</v>
      </c>
      <c r="D2228" t="s">
        <v>4</v>
      </c>
      <c r="E2228" s="3" t="s">
        <v>4</v>
      </c>
      <c r="F2228" t="s">
        <v>1333</v>
      </c>
      <c r="G2228" s="5" t="str">
        <f t="shared" si="34"/>
        <v>View Response</v>
      </c>
      <c r="H2228" t="s">
        <v>3019</v>
      </c>
      <c r="I2228" t="s">
        <v>3024</v>
      </c>
      <c r="J2228" t="s">
        <v>3022</v>
      </c>
      <c r="M2228" t="s">
        <v>2952</v>
      </c>
    </row>
    <row r="2229" spans="1:14" x14ac:dyDescent="0.35">
      <c r="A2229">
        <v>1192392</v>
      </c>
      <c r="B2229" t="s">
        <v>2640</v>
      </c>
      <c r="C2229" t="s">
        <v>1332</v>
      </c>
      <c r="D2229" t="s">
        <v>4</v>
      </c>
      <c r="E2229" s="3" t="s">
        <v>4</v>
      </c>
      <c r="F2229" t="s">
        <v>1333</v>
      </c>
      <c r="G2229" s="5" t="str">
        <f t="shared" si="34"/>
        <v>View Response</v>
      </c>
      <c r="H2229" t="s">
        <v>3019</v>
      </c>
      <c r="I2229" t="s">
        <v>3024</v>
      </c>
      <c r="J2229" t="s">
        <v>3022</v>
      </c>
      <c r="M2229" t="s">
        <v>2953</v>
      </c>
    </row>
    <row r="2230" spans="1:14" x14ac:dyDescent="0.35">
      <c r="A2230">
        <v>1192394</v>
      </c>
      <c r="B2230" t="s">
        <v>2636</v>
      </c>
      <c r="C2230" t="s">
        <v>4</v>
      </c>
      <c r="D2230" t="s">
        <v>4</v>
      </c>
      <c r="E2230" s="3" t="s">
        <v>127</v>
      </c>
      <c r="F2230" t="s">
        <v>1334</v>
      </c>
      <c r="G2230" s="5" t="str">
        <f t="shared" si="34"/>
        <v>View Response</v>
      </c>
      <c r="H2230" t="s">
        <v>3020</v>
      </c>
      <c r="I2230" t="s">
        <v>3023</v>
      </c>
      <c r="J2230" t="s">
        <v>3029</v>
      </c>
      <c r="L2230" t="s">
        <v>2942</v>
      </c>
    </row>
    <row r="2231" spans="1:14" x14ac:dyDescent="0.35">
      <c r="A2231">
        <v>1192395</v>
      </c>
      <c r="B2231" t="s">
        <v>2536</v>
      </c>
      <c r="C2231" t="s">
        <v>4</v>
      </c>
      <c r="D2231" t="s">
        <v>4</v>
      </c>
      <c r="E2231" s="3" t="s">
        <v>4</v>
      </c>
      <c r="F2231" t="s">
        <v>1335</v>
      </c>
      <c r="G2231" s="5" t="str">
        <f t="shared" si="34"/>
        <v>View Response</v>
      </c>
      <c r="H2231" t="s">
        <v>3020</v>
      </c>
      <c r="I2231" t="s">
        <v>3023</v>
      </c>
      <c r="J2231" t="s">
        <v>3029</v>
      </c>
      <c r="M2231" t="s">
        <v>2917</v>
      </c>
    </row>
    <row r="2232" spans="1:14" x14ac:dyDescent="0.35">
      <c r="A2232">
        <v>1192396</v>
      </c>
      <c r="B2232" t="s">
        <v>2641</v>
      </c>
      <c r="C2232" t="s">
        <v>4</v>
      </c>
      <c r="D2232" t="s">
        <v>4</v>
      </c>
      <c r="E2232" s="3" t="s">
        <v>4</v>
      </c>
      <c r="F2232" t="s">
        <v>1336</v>
      </c>
      <c r="G2232" s="5" t="str">
        <f t="shared" si="34"/>
        <v>View Response</v>
      </c>
      <c r="H2232" t="s">
        <v>3020</v>
      </c>
      <c r="I2232" t="s">
        <v>3029</v>
      </c>
      <c r="J2232" t="s">
        <v>3029</v>
      </c>
      <c r="M2232" t="s">
        <v>2923</v>
      </c>
    </row>
    <row r="2233" spans="1:14" x14ac:dyDescent="0.35">
      <c r="A2233">
        <v>1192396</v>
      </c>
      <c r="B2233" t="s">
        <v>2641</v>
      </c>
      <c r="C2233" t="s">
        <v>4</v>
      </c>
      <c r="D2233" t="s">
        <v>4</v>
      </c>
      <c r="E2233" s="3" t="s">
        <v>4</v>
      </c>
      <c r="F2233" t="s">
        <v>1336</v>
      </c>
      <c r="G2233" s="5" t="str">
        <f t="shared" si="34"/>
        <v>View Response</v>
      </c>
      <c r="H2233" t="s">
        <v>3020</v>
      </c>
      <c r="I2233" t="s">
        <v>3029</v>
      </c>
      <c r="J2233" t="s">
        <v>3029</v>
      </c>
      <c r="M2233" t="s">
        <v>2924</v>
      </c>
    </row>
    <row r="2234" spans="1:14" x14ac:dyDescent="0.35">
      <c r="A2234">
        <v>1192396</v>
      </c>
      <c r="B2234" t="s">
        <v>2641</v>
      </c>
      <c r="C2234" t="s">
        <v>4</v>
      </c>
      <c r="D2234" t="s">
        <v>4</v>
      </c>
      <c r="E2234" s="3" t="s">
        <v>4</v>
      </c>
      <c r="F2234" t="s">
        <v>1336</v>
      </c>
      <c r="G2234" s="5" t="str">
        <f t="shared" si="34"/>
        <v>View Response</v>
      </c>
      <c r="H2234" t="s">
        <v>3020</v>
      </c>
      <c r="I2234" t="s">
        <v>3029</v>
      </c>
      <c r="J2234" t="s">
        <v>3029</v>
      </c>
      <c r="M2234" t="s">
        <v>2950</v>
      </c>
    </row>
    <row r="2235" spans="1:14" x14ac:dyDescent="0.35">
      <c r="A2235">
        <v>1192397</v>
      </c>
      <c r="B2235" t="s">
        <v>2636</v>
      </c>
      <c r="C2235" t="s">
        <v>4</v>
      </c>
      <c r="D2235" t="s">
        <v>4</v>
      </c>
      <c r="E2235" s="3" t="s">
        <v>127</v>
      </c>
      <c r="F2235" t="s">
        <v>1337</v>
      </c>
      <c r="G2235" s="5" t="str">
        <f t="shared" si="34"/>
        <v>View Response</v>
      </c>
      <c r="H2235" t="s">
        <v>3020</v>
      </c>
      <c r="I2235" t="s">
        <v>3023</v>
      </c>
      <c r="J2235" t="s">
        <v>3029</v>
      </c>
      <c r="L2235" t="s">
        <v>2943</v>
      </c>
    </row>
    <row r="2236" spans="1:14" x14ac:dyDescent="0.35">
      <c r="A2236">
        <v>1192397</v>
      </c>
      <c r="B2236" t="s">
        <v>2636</v>
      </c>
      <c r="C2236" t="s">
        <v>4</v>
      </c>
      <c r="D2236" t="s">
        <v>4</v>
      </c>
      <c r="E2236" s="3" t="s">
        <v>127</v>
      </c>
      <c r="F2236" t="s">
        <v>1337</v>
      </c>
      <c r="G2236" s="5" t="str">
        <f t="shared" si="34"/>
        <v>View Response</v>
      </c>
      <c r="H2236" t="s">
        <v>3020</v>
      </c>
      <c r="I2236" t="s">
        <v>3023</v>
      </c>
      <c r="J2236" t="s">
        <v>3029</v>
      </c>
      <c r="M2236" t="s">
        <v>2916</v>
      </c>
    </row>
    <row r="2237" spans="1:14" x14ac:dyDescent="0.35">
      <c r="A2237">
        <v>1192398</v>
      </c>
      <c r="B2237" t="s">
        <v>2361</v>
      </c>
      <c r="C2237" t="s">
        <v>776</v>
      </c>
      <c r="D2237" t="s">
        <v>4</v>
      </c>
      <c r="E2237" s="3" t="s">
        <v>127</v>
      </c>
      <c r="F2237" t="s">
        <v>1338</v>
      </c>
      <c r="G2237" s="5" t="str">
        <f t="shared" si="34"/>
        <v>View Response</v>
      </c>
      <c r="H2237" t="s">
        <v>3019</v>
      </c>
      <c r="I2237" t="s">
        <v>3029</v>
      </c>
      <c r="J2237" t="s">
        <v>3029</v>
      </c>
      <c r="N2237" t="s">
        <v>338</v>
      </c>
    </row>
    <row r="2238" spans="1:14" x14ac:dyDescent="0.35">
      <c r="A2238">
        <v>1192398</v>
      </c>
      <c r="B2238" t="s">
        <v>2361</v>
      </c>
      <c r="C2238" t="s">
        <v>776</v>
      </c>
      <c r="D2238" t="s">
        <v>4</v>
      </c>
      <c r="E2238" s="3" t="s">
        <v>127</v>
      </c>
      <c r="F2238" t="s">
        <v>1338</v>
      </c>
      <c r="G2238" s="5" t="str">
        <f t="shared" si="34"/>
        <v>View Response</v>
      </c>
      <c r="H2238" t="s">
        <v>3019</v>
      </c>
      <c r="I2238" t="s">
        <v>3029</v>
      </c>
      <c r="J2238" t="s">
        <v>3029</v>
      </c>
      <c r="M2238" t="s">
        <v>2922</v>
      </c>
    </row>
    <row r="2239" spans="1:14" x14ac:dyDescent="0.35">
      <c r="A2239">
        <v>1192399</v>
      </c>
      <c r="B2239" t="s">
        <v>2642</v>
      </c>
      <c r="C2239" t="s">
        <v>4</v>
      </c>
      <c r="D2239" t="s">
        <v>4</v>
      </c>
      <c r="E2239" s="3" t="s">
        <v>4</v>
      </c>
      <c r="F2239" t="s">
        <v>1339</v>
      </c>
      <c r="G2239" s="5" t="str">
        <f t="shared" si="34"/>
        <v>View Response</v>
      </c>
      <c r="H2239" t="s">
        <v>3020</v>
      </c>
      <c r="I2239" t="s">
        <v>3024</v>
      </c>
      <c r="J2239" t="s">
        <v>3022</v>
      </c>
      <c r="L2239" t="s">
        <v>2987</v>
      </c>
    </row>
    <row r="2240" spans="1:14" x14ac:dyDescent="0.35">
      <c r="A2240">
        <v>1192399</v>
      </c>
      <c r="B2240" t="s">
        <v>2642</v>
      </c>
      <c r="C2240" t="s">
        <v>4</v>
      </c>
      <c r="D2240" t="s">
        <v>4</v>
      </c>
      <c r="E2240" s="3" t="s">
        <v>4</v>
      </c>
      <c r="F2240" t="s">
        <v>1339</v>
      </c>
      <c r="G2240" s="5" t="str">
        <f t="shared" si="34"/>
        <v>View Response</v>
      </c>
      <c r="H2240" t="s">
        <v>3020</v>
      </c>
      <c r="I2240" t="s">
        <v>3024</v>
      </c>
      <c r="J2240" t="s">
        <v>3022</v>
      </c>
      <c r="L2240" t="s">
        <v>2960</v>
      </c>
    </row>
    <row r="2241" spans="1:13" x14ac:dyDescent="0.35">
      <c r="A2241">
        <v>1192399</v>
      </c>
      <c r="B2241" t="s">
        <v>2642</v>
      </c>
      <c r="C2241" t="s">
        <v>4</v>
      </c>
      <c r="D2241" t="s">
        <v>4</v>
      </c>
      <c r="E2241" s="3" t="s">
        <v>4</v>
      </c>
      <c r="F2241" t="s">
        <v>1339</v>
      </c>
      <c r="G2241" s="5" t="str">
        <f t="shared" si="34"/>
        <v>View Response</v>
      </c>
      <c r="H2241" t="s">
        <v>3020</v>
      </c>
      <c r="I2241" t="s">
        <v>3024</v>
      </c>
      <c r="J2241" t="s">
        <v>3022</v>
      </c>
      <c r="L2241" t="s">
        <v>2990</v>
      </c>
    </row>
    <row r="2242" spans="1:13" x14ac:dyDescent="0.35">
      <c r="A2242">
        <v>1192399</v>
      </c>
      <c r="B2242" t="s">
        <v>2642</v>
      </c>
      <c r="C2242" t="s">
        <v>4</v>
      </c>
      <c r="D2242" t="s">
        <v>4</v>
      </c>
      <c r="E2242" s="3" t="s">
        <v>4</v>
      </c>
      <c r="F2242" t="s">
        <v>1339</v>
      </c>
      <c r="G2242" s="5" t="str">
        <f t="shared" si="34"/>
        <v>View Response</v>
      </c>
      <c r="H2242" t="s">
        <v>3020</v>
      </c>
      <c r="I2242" t="s">
        <v>3024</v>
      </c>
      <c r="J2242" t="s">
        <v>3022</v>
      </c>
      <c r="L2242" t="s">
        <v>2930</v>
      </c>
    </row>
    <row r="2243" spans="1:13" x14ac:dyDescent="0.35">
      <c r="A2243">
        <v>1192399</v>
      </c>
      <c r="B2243" t="s">
        <v>2642</v>
      </c>
      <c r="C2243" t="s">
        <v>4</v>
      </c>
      <c r="D2243" t="s">
        <v>4</v>
      </c>
      <c r="E2243" s="3" t="s">
        <v>4</v>
      </c>
      <c r="F2243" t="s">
        <v>1339</v>
      </c>
      <c r="G2243" s="5" t="str">
        <f t="shared" ref="G2243:G2306" si="35">HYPERLINK(F2243,"View Response")</f>
        <v>View Response</v>
      </c>
      <c r="H2243" t="s">
        <v>3020</v>
      </c>
      <c r="I2243" t="s">
        <v>3024</v>
      </c>
      <c r="J2243" t="s">
        <v>3022</v>
      </c>
      <c r="L2243" t="s">
        <v>2954</v>
      </c>
    </row>
    <row r="2244" spans="1:13" x14ac:dyDescent="0.35">
      <c r="A2244">
        <v>1192399</v>
      </c>
      <c r="B2244" t="s">
        <v>2642</v>
      </c>
      <c r="C2244" t="s">
        <v>4</v>
      </c>
      <c r="D2244" t="s">
        <v>4</v>
      </c>
      <c r="E2244" s="3" t="s">
        <v>4</v>
      </c>
      <c r="F2244" t="s">
        <v>1339</v>
      </c>
      <c r="G2244" s="5" t="str">
        <f t="shared" si="35"/>
        <v>View Response</v>
      </c>
      <c r="H2244" t="s">
        <v>3020</v>
      </c>
      <c r="I2244" t="s">
        <v>3024</v>
      </c>
      <c r="J2244" t="s">
        <v>3022</v>
      </c>
      <c r="L2244" t="s">
        <v>2943</v>
      </c>
    </row>
    <row r="2245" spans="1:13" x14ac:dyDescent="0.35">
      <c r="A2245">
        <v>1192399</v>
      </c>
      <c r="B2245" t="s">
        <v>2642</v>
      </c>
      <c r="C2245" t="s">
        <v>4</v>
      </c>
      <c r="D2245" t="s">
        <v>4</v>
      </c>
      <c r="E2245" s="3" t="s">
        <v>4</v>
      </c>
      <c r="F2245" t="s">
        <v>1339</v>
      </c>
      <c r="G2245" s="5" t="str">
        <f t="shared" si="35"/>
        <v>View Response</v>
      </c>
      <c r="H2245" t="s">
        <v>3020</v>
      </c>
      <c r="I2245" t="s">
        <v>3024</v>
      </c>
      <c r="J2245" t="s">
        <v>3022</v>
      </c>
      <c r="L2245" t="s">
        <v>2977</v>
      </c>
    </row>
    <row r="2246" spans="1:13" x14ac:dyDescent="0.35">
      <c r="A2246">
        <v>1192399</v>
      </c>
      <c r="B2246" t="s">
        <v>2642</v>
      </c>
      <c r="C2246" t="s">
        <v>4</v>
      </c>
      <c r="D2246" t="s">
        <v>4</v>
      </c>
      <c r="E2246" s="3" t="s">
        <v>4</v>
      </c>
      <c r="F2246" t="s">
        <v>1339</v>
      </c>
      <c r="G2246" s="5" t="str">
        <f t="shared" si="35"/>
        <v>View Response</v>
      </c>
      <c r="H2246" t="s">
        <v>3020</v>
      </c>
      <c r="I2246" t="s">
        <v>3024</v>
      </c>
      <c r="J2246" t="s">
        <v>3022</v>
      </c>
      <c r="L2246" t="s">
        <v>3005</v>
      </c>
    </row>
    <row r="2247" spans="1:13" x14ac:dyDescent="0.35">
      <c r="A2247">
        <v>1192399</v>
      </c>
      <c r="B2247" t="s">
        <v>2642</v>
      </c>
      <c r="C2247" t="s">
        <v>4</v>
      </c>
      <c r="D2247" t="s">
        <v>4</v>
      </c>
      <c r="E2247" s="3" t="s">
        <v>4</v>
      </c>
      <c r="F2247" t="s">
        <v>1339</v>
      </c>
      <c r="G2247" s="5" t="str">
        <f t="shared" si="35"/>
        <v>View Response</v>
      </c>
      <c r="H2247" t="s">
        <v>3020</v>
      </c>
      <c r="I2247" t="s">
        <v>3024</v>
      </c>
      <c r="J2247" t="s">
        <v>3022</v>
      </c>
      <c r="L2247" t="s">
        <v>2981</v>
      </c>
    </row>
    <row r="2248" spans="1:13" x14ac:dyDescent="0.35">
      <c r="A2248">
        <v>1192399</v>
      </c>
      <c r="B2248" t="s">
        <v>2642</v>
      </c>
      <c r="C2248" t="s">
        <v>4</v>
      </c>
      <c r="D2248" t="s">
        <v>4</v>
      </c>
      <c r="E2248" s="3" t="s">
        <v>4</v>
      </c>
      <c r="F2248" t="s">
        <v>1339</v>
      </c>
      <c r="G2248" s="5" t="str">
        <f t="shared" si="35"/>
        <v>View Response</v>
      </c>
      <c r="H2248" t="s">
        <v>3020</v>
      </c>
      <c r="I2248" t="s">
        <v>3024</v>
      </c>
      <c r="J2248" t="s">
        <v>3022</v>
      </c>
      <c r="L2248" t="s">
        <v>2948</v>
      </c>
    </row>
    <row r="2249" spans="1:13" x14ac:dyDescent="0.35">
      <c r="A2249">
        <v>1192399</v>
      </c>
      <c r="B2249" t="s">
        <v>2642</v>
      </c>
      <c r="C2249" t="s">
        <v>4</v>
      </c>
      <c r="D2249" t="s">
        <v>4</v>
      </c>
      <c r="E2249" s="3" t="s">
        <v>4</v>
      </c>
      <c r="F2249" t="s">
        <v>1339</v>
      </c>
      <c r="G2249" s="5" t="str">
        <f t="shared" si="35"/>
        <v>View Response</v>
      </c>
      <c r="H2249" t="s">
        <v>3020</v>
      </c>
      <c r="I2249" t="s">
        <v>3024</v>
      </c>
      <c r="J2249" t="s">
        <v>3022</v>
      </c>
      <c r="M2249" t="s">
        <v>2923</v>
      </c>
    </row>
    <row r="2250" spans="1:13" x14ac:dyDescent="0.35">
      <c r="A2250">
        <v>1192399</v>
      </c>
      <c r="B2250" t="s">
        <v>2642</v>
      </c>
      <c r="C2250" t="s">
        <v>4</v>
      </c>
      <c r="D2250" t="s">
        <v>4</v>
      </c>
      <c r="E2250" s="3" t="s">
        <v>4</v>
      </c>
      <c r="F2250" t="s">
        <v>1339</v>
      </c>
      <c r="G2250" s="5" t="str">
        <f t="shared" si="35"/>
        <v>View Response</v>
      </c>
      <c r="H2250" t="s">
        <v>3020</v>
      </c>
      <c r="I2250" t="s">
        <v>3024</v>
      </c>
      <c r="J2250" t="s">
        <v>3022</v>
      </c>
      <c r="M2250" t="s">
        <v>2924</v>
      </c>
    </row>
    <row r="2251" spans="1:13" x14ac:dyDescent="0.35">
      <c r="A2251">
        <v>1192400</v>
      </c>
      <c r="B2251" t="s">
        <v>2632</v>
      </c>
      <c r="C2251" t="s">
        <v>1307</v>
      </c>
      <c r="D2251" t="s">
        <v>4</v>
      </c>
      <c r="E2251" s="3" t="s">
        <v>4</v>
      </c>
      <c r="F2251" t="s">
        <v>1340</v>
      </c>
      <c r="G2251" s="5" t="str">
        <f t="shared" si="35"/>
        <v>View Response</v>
      </c>
      <c r="H2251" t="s">
        <v>3020</v>
      </c>
      <c r="I2251" t="s">
        <v>3024</v>
      </c>
      <c r="J2251" t="s">
        <v>3022</v>
      </c>
      <c r="L2251" t="s">
        <v>2954</v>
      </c>
    </row>
    <row r="2252" spans="1:13" x14ac:dyDescent="0.35">
      <c r="A2252">
        <v>1192403</v>
      </c>
      <c r="B2252" t="s">
        <v>2016</v>
      </c>
      <c r="C2252" t="s">
        <v>4</v>
      </c>
      <c r="D2252" t="s">
        <v>4</v>
      </c>
      <c r="E2252" s="3" t="s">
        <v>127</v>
      </c>
      <c r="F2252" t="s">
        <v>1341</v>
      </c>
      <c r="G2252" s="5" t="str">
        <f t="shared" si="35"/>
        <v>View Response</v>
      </c>
      <c r="H2252" t="s">
        <v>3020</v>
      </c>
      <c r="I2252" t="s">
        <v>3023</v>
      </c>
      <c r="J2252" t="s">
        <v>3029</v>
      </c>
      <c r="L2252" t="s">
        <v>2925</v>
      </c>
    </row>
    <row r="2253" spans="1:13" x14ac:dyDescent="0.35">
      <c r="A2253">
        <v>1192405</v>
      </c>
      <c r="B2253" t="s">
        <v>2643</v>
      </c>
      <c r="C2253" t="s">
        <v>4</v>
      </c>
      <c r="D2253" t="s">
        <v>4</v>
      </c>
      <c r="E2253" s="3" t="s">
        <v>127</v>
      </c>
      <c r="F2253" t="s">
        <v>1342</v>
      </c>
      <c r="G2253" s="5" t="str">
        <f t="shared" si="35"/>
        <v>View Response</v>
      </c>
      <c r="H2253" t="s">
        <v>3020</v>
      </c>
      <c r="I2253" t="s">
        <v>3029</v>
      </c>
      <c r="J2253" t="s">
        <v>3029</v>
      </c>
      <c r="M2253" t="s">
        <v>2917</v>
      </c>
    </row>
    <row r="2254" spans="1:13" x14ac:dyDescent="0.35">
      <c r="A2254">
        <v>1192406</v>
      </c>
      <c r="B2254" t="s">
        <v>2536</v>
      </c>
      <c r="C2254" t="s">
        <v>4</v>
      </c>
      <c r="D2254" t="s">
        <v>4</v>
      </c>
      <c r="E2254" s="3" t="s">
        <v>4</v>
      </c>
      <c r="F2254" t="s">
        <v>1343</v>
      </c>
      <c r="G2254" s="5" t="str">
        <f t="shared" si="35"/>
        <v>View Response</v>
      </c>
      <c r="H2254" t="s">
        <v>3020</v>
      </c>
      <c r="I2254" t="s">
        <v>3023</v>
      </c>
      <c r="J2254" t="s">
        <v>3029</v>
      </c>
      <c r="M2254" t="s">
        <v>2917</v>
      </c>
    </row>
    <row r="2255" spans="1:13" x14ac:dyDescent="0.35">
      <c r="A2255">
        <v>1192407</v>
      </c>
      <c r="B2255" t="s">
        <v>2641</v>
      </c>
      <c r="C2255" t="s">
        <v>4</v>
      </c>
      <c r="D2255" t="s">
        <v>4</v>
      </c>
      <c r="E2255" s="3" t="s">
        <v>4</v>
      </c>
      <c r="F2255" t="s">
        <v>1344</v>
      </c>
      <c r="G2255" s="5" t="str">
        <f t="shared" si="35"/>
        <v>View Response</v>
      </c>
      <c r="H2255" t="s">
        <v>3020</v>
      </c>
      <c r="I2255" t="s">
        <v>3029</v>
      </c>
      <c r="J2255" t="s">
        <v>3029</v>
      </c>
      <c r="M2255" t="s">
        <v>2923</v>
      </c>
    </row>
    <row r="2256" spans="1:13" x14ac:dyDescent="0.35">
      <c r="A2256">
        <v>1192407</v>
      </c>
      <c r="B2256" t="s">
        <v>2641</v>
      </c>
      <c r="C2256" t="s">
        <v>4</v>
      </c>
      <c r="D2256" t="s">
        <v>4</v>
      </c>
      <c r="E2256" s="3" t="s">
        <v>4</v>
      </c>
      <c r="F2256" t="s">
        <v>1344</v>
      </c>
      <c r="G2256" s="5" t="str">
        <f t="shared" si="35"/>
        <v>View Response</v>
      </c>
      <c r="H2256" t="s">
        <v>3020</v>
      </c>
      <c r="I2256" t="s">
        <v>3029</v>
      </c>
      <c r="J2256" t="s">
        <v>3029</v>
      </c>
      <c r="M2256" t="s">
        <v>2924</v>
      </c>
    </row>
    <row r="2257" spans="1:14" x14ac:dyDescent="0.35">
      <c r="A2257">
        <v>1192407</v>
      </c>
      <c r="B2257" t="s">
        <v>2641</v>
      </c>
      <c r="C2257" t="s">
        <v>4</v>
      </c>
      <c r="D2257" t="s">
        <v>4</v>
      </c>
      <c r="E2257" s="3" t="s">
        <v>4</v>
      </c>
      <c r="F2257" t="s">
        <v>1344</v>
      </c>
      <c r="G2257" s="5" t="str">
        <f t="shared" si="35"/>
        <v>View Response</v>
      </c>
      <c r="H2257" t="s">
        <v>3020</v>
      </c>
      <c r="I2257" t="s">
        <v>3029</v>
      </c>
      <c r="J2257" t="s">
        <v>3029</v>
      </c>
      <c r="M2257" t="s">
        <v>2950</v>
      </c>
    </row>
    <row r="2258" spans="1:14" x14ac:dyDescent="0.35">
      <c r="A2258">
        <v>1192409</v>
      </c>
      <c r="B2258" t="s">
        <v>2536</v>
      </c>
      <c r="C2258" t="s">
        <v>4</v>
      </c>
      <c r="D2258" t="s">
        <v>4</v>
      </c>
      <c r="E2258" s="3" t="s">
        <v>4</v>
      </c>
      <c r="F2258" t="s">
        <v>1345</v>
      </c>
      <c r="G2258" s="5" t="str">
        <f t="shared" si="35"/>
        <v>View Response</v>
      </c>
      <c r="H2258" t="s">
        <v>3020</v>
      </c>
      <c r="I2258" t="s">
        <v>3023</v>
      </c>
      <c r="J2258" t="s">
        <v>3029</v>
      </c>
      <c r="M2258" t="s">
        <v>2917</v>
      </c>
    </row>
    <row r="2259" spans="1:14" x14ac:dyDescent="0.35">
      <c r="A2259">
        <v>1192411</v>
      </c>
      <c r="B2259" t="s">
        <v>2632</v>
      </c>
      <c r="C2259" t="s">
        <v>1307</v>
      </c>
      <c r="D2259" t="s">
        <v>4</v>
      </c>
      <c r="E2259" s="3" t="s">
        <v>4</v>
      </c>
      <c r="F2259" t="s">
        <v>1346</v>
      </c>
      <c r="G2259" s="5" t="str">
        <f t="shared" si="35"/>
        <v>View Response</v>
      </c>
      <c r="H2259" t="s">
        <v>3019</v>
      </c>
      <c r="I2259" t="s">
        <v>3024</v>
      </c>
      <c r="J2259" t="s">
        <v>3022</v>
      </c>
      <c r="L2259" t="s">
        <v>2989</v>
      </c>
    </row>
    <row r="2260" spans="1:14" x14ac:dyDescent="0.35">
      <c r="A2260">
        <v>1192414</v>
      </c>
      <c r="B2260" t="s">
        <v>2641</v>
      </c>
      <c r="C2260" t="s">
        <v>4</v>
      </c>
      <c r="D2260" t="s">
        <v>4</v>
      </c>
      <c r="E2260" s="3" t="s">
        <v>4</v>
      </c>
      <c r="F2260" t="s">
        <v>1347</v>
      </c>
      <c r="G2260" s="5" t="str">
        <f t="shared" si="35"/>
        <v>View Response</v>
      </c>
      <c r="H2260" t="s">
        <v>3020</v>
      </c>
      <c r="I2260" t="s">
        <v>3029</v>
      </c>
      <c r="J2260" t="s">
        <v>3029</v>
      </c>
      <c r="M2260" t="s">
        <v>2923</v>
      </c>
    </row>
    <row r="2261" spans="1:14" x14ac:dyDescent="0.35">
      <c r="A2261">
        <v>1192414</v>
      </c>
      <c r="B2261" t="s">
        <v>2641</v>
      </c>
      <c r="C2261" t="s">
        <v>4</v>
      </c>
      <c r="D2261" t="s">
        <v>4</v>
      </c>
      <c r="E2261" s="3" t="s">
        <v>4</v>
      </c>
      <c r="F2261" t="s">
        <v>1347</v>
      </c>
      <c r="G2261" s="5" t="str">
        <f t="shared" si="35"/>
        <v>View Response</v>
      </c>
      <c r="H2261" t="s">
        <v>3020</v>
      </c>
      <c r="I2261" t="s">
        <v>3029</v>
      </c>
      <c r="J2261" t="s">
        <v>3029</v>
      </c>
      <c r="M2261" t="s">
        <v>2924</v>
      </c>
    </row>
    <row r="2262" spans="1:14" x14ac:dyDescent="0.35">
      <c r="A2262">
        <v>1192414</v>
      </c>
      <c r="B2262" t="s">
        <v>2641</v>
      </c>
      <c r="C2262" t="s">
        <v>4</v>
      </c>
      <c r="D2262" t="s">
        <v>4</v>
      </c>
      <c r="E2262" s="3" t="s">
        <v>4</v>
      </c>
      <c r="F2262" t="s">
        <v>1347</v>
      </c>
      <c r="G2262" s="5" t="str">
        <f t="shared" si="35"/>
        <v>View Response</v>
      </c>
      <c r="H2262" t="s">
        <v>3020</v>
      </c>
      <c r="I2262" t="s">
        <v>3029</v>
      </c>
      <c r="J2262" t="s">
        <v>3029</v>
      </c>
      <c r="M2262" t="s">
        <v>2950</v>
      </c>
    </row>
    <row r="2263" spans="1:14" x14ac:dyDescent="0.35">
      <c r="A2263">
        <v>1192415</v>
      </c>
      <c r="B2263" t="s">
        <v>2632</v>
      </c>
      <c r="C2263" t="s">
        <v>1307</v>
      </c>
      <c r="D2263" t="s">
        <v>4</v>
      </c>
      <c r="E2263" s="3" t="s">
        <v>4</v>
      </c>
      <c r="F2263" t="s">
        <v>1348</v>
      </c>
      <c r="G2263" s="5" t="str">
        <f t="shared" si="35"/>
        <v>View Response</v>
      </c>
      <c r="H2263" t="s">
        <v>3019</v>
      </c>
      <c r="I2263" t="s">
        <v>3024</v>
      </c>
      <c r="J2263" t="s">
        <v>3022</v>
      </c>
      <c r="L2263" t="s">
        <v>2960</v>
      </c>
    </row>
    <row r="2264" spans="1:14" x14ac:dyDescent="0.35">
      <c r="A2264">
        <v>1192416</v>
      </c>
      <c r="B2264" t="s">
        <v>2644</v>
      </c>
      <c r="C2264" t="s">
        <v>4</v>
      </c>
      <c r="D2264" t="s">
        <v>4</v>
      </c>
      <c r="E2264" s="3" t="s">
        <v>4</v>
      </c>
      <c r="F2264" t="s">
        <v>1349</v>
      </c>
      <c r="G2264" s="5" t="str">
        <f t="shared" si="35"/>
        <v>View Response</v>
      </c>
      <c r="H2264" t="s">
        <v>3020</v>
      </c>
      <c r="I2264" t="s">
        <v>3029</v>
      </c>
      <c r="J2264" t="s">
        <v>3029</v>
      </c>
      <c r="M2264" t="s">
        <v>2917</v>
      </c>
    </row>
    <row r="2265" spans="1:14" x14ac:dyDescent="0.35">
      <c r="A2265">
        <v>1192418</v>
      </c>
      <c r="B2265" t="s">
        <v>2645</v>
      </c>
      <c r="C2265" t="s">
        <v>1350</v>
      </c>
      <c r="D2265" t="s">
        <v>4</v>
      </c>
      <c r="E2265" s="3" t="s">
        <v>127</v>
      </c>
      <c r="F2265" t="s">
        <v>1351</v>
      </c>
      <c r="G2265" s="5" t="str">
        <f t="shared" si="35"/>
        <v>View Response</v>
      </c>
      <c r="H2265" t="s">
        <v>3020</v>
      </c>
      <c r="I2265" t="s">
        <v>3023</v>
      </c>
      <c r="J2265" t="s">
        <v>3021</v>
      </c>
      <c r="N2265" t="s">
        <v>338</v>
      </c>
    </row>
    <row r="2266" spans="1:14" x14ac:dyDescent="0.35">
      <c r="A2266">
        <v>1192418</v>
      </c>
      <c r="B2266" t="s">
        <v>2645</v>
      </c>
      <c r="C2266" t="s">
        <v>1350</v>
      </c>
      <c r="D2266" t="s">
        <v>4</v>
      </c>
      <c r="E2266" s="3" t="s">
        <v>127</v>
      </c>
      <c r="F2266" t="s">
        <v>1351</v>
      </c>
      <c r="G2266" s="5" t="str">
        <f t="shared" si="35"/>
        <v>View Response</v>
      </c>
      <c r="H2266" t="s">
        <v>3020</v>
      </c>
      <c r="I2266" t="s">
        <v>3023</v>
      </c>
      <c r="J2266" t="s">
        <v>3021</v>
      </c>
      <c r="M2266" t="s">
        <v>2922</v>
      </c>
    </row>
    <row r="2267" spans="1:14" x14ac:dyDescent="0.35">
      <c r="A2267">
        <v>1192419</v>
      </c>
      <c r="B2267" t="s">
        <v>2536</v>
      </c>
      <c r="C2267" t="s">
        <v>4</v>
      </c>
      <c r="D2267" t="s">
        <v>4</v>
      </c>
      <c r="E2267" s="3" t="s">
        <v>4</v>
      </c>
      <c r="F2267" t="s">
        <v>1352</v>
      </c>
      <c r="G2267" s="5" t="str">
        <f t="shared" si="35"/>
        <v>View Response</v>
      </c>
      <c r="H2267" t="s">
        <v>3020</v>
      </c>
      <c r="I2267" t="s">
        <v>3023</v>
      </c>
      <c r="J2267" t="s">
        <v>3029</v>
      </c>
      <c r="M2267" t="s">
        <v>2917</v>
      </c>
    </row>
    <row r="2268" spans="1:14" x14ac:dyDescent="0.35">
      <c r="A2268">
        <v>1192421</v>
      </c>
      <c r="B2268" t="s">
        <v>2646</v>
      </c>
      <c r="C2268" t="s">
        <v>1353</v>
      </c>
      <c r="D2268" t="s">
        <v>4</v>
      </c>
      <c r="E2268" s="3" t="s">
        <v>127</v>
      </c>
      <c r="F2268" t="s">
        <v>1354</v>
      </c>
      <c r="G2268" s="5" t="str">
        <f t="shared" si="35"/>
        <v>View Response</v>
      </c>
      <c r="H2268" t="s">
        <v>3020</v>
      </c>
      <c r="I2268" t="s">
        <v>3024</v>
      </c>
      <c r="J2268" t="s">
        <v>3029</v>
      </c>
      <c r="N2268" t="s">
        <v>338</v>
      </c>
    </row>
    <row r="2269" spans="1:14" x14ac:dyDescent="0.35">
      <c r="A2269">
        <v>1192421</v>
      </c>
      <c r="B2269" t="s">
        <v>2646</v>
      </c>
      <c r="C2269" t="s">
        <v>1353</v>
      </c>
      <c r="D2269" t="s">
        <v>4</v>
      </c>
      <c r="E2269" s="3" t="s">
        <v>127</v>
      </c>
      <c r="F2269" t="s">
        <v>1354</v>
      </c>
      <c r="G2269" s="5" t="str">
        <f t="shared" si="35"/>
        <v>View Response</v>
      </c>
      <c r="H2269" t="s">
        <v>3020</v>
      </c>
      <c r="I2269" t="s">
        <v>3024</v>
      </c>
      <c r="J2269" t="s">
        <v>3029</v>
      </c>
      <c r="M2269" t="s">
        <v>2923</v>
      </c>
    </row>
    <row r="2270" spans="1:14" x14ac:dyDescent="0.35">
      <c r="A2270">
        <v>1192422</v>
      </c>
      <c r="B2270" t="s">
        <v>2629</v>
      </c>
      <c r="C2270" t="s">
        <v>4</v>
      </c>
      <c r="D2270" t="s">
        <v>4</v>
      </c>
      <c r="E2270" s="3" t="s">
        <v>127</v>
      </c>
      <c r="F2270" t="s">
        <v>1355</v>
      </c>
      <c r="G2270" s="5" t="str">
        <f t="shared" si="35"/>
        <v>View Response</v>
      </c>
      <c r="H2270" t="s">
        <v>3020</v>
      </c>
      <c r="I2270" t="s">
        <v>3029</v>
      </c>
      <c r="J2270" t="s">
        <v>3029</v>
      </c>
      <c r="N2270" t="s">
        <v>232</v>
      </c>
    </row>
    <row r="2271" spans="1:14" x14ac:dyDescent="0.35">
      <c r="A2271">
        <v>1192422</v>
      </c>
      <c r="B2271" t="s">
        <v>2629</v>
      </c>
      <c r="C2271" t="s">
        <v>4</v>
      </c>
      <c r="D2271" t="s">
        <v>4</v>
      </c>
      <c r="E2271" s="3" t="s">
        <v>127</v>
      </c>
      <c r="F2271" t="s">
        <v>1355</v>
      </c>
      <c r="G2271" s="5" t="str">
        <f t="shared" si="35"/>
        <v>View Response</v>
      </c>
      <c r="H2271" t="s">
        <v>3020</v>
      </c>
      <c r="I2271" t="s">
        <v>3029</v>
      </c>
      <c r="J2271" t="s">
        <v>3029</v>
      </c>
      <c r="M2271" t="s">
        <v>2916</v>
      </c>
    </row>
    <row r="2272" spans="1:14" x14ac:dyDescent="0.35">
      <c r="A2272">
        <v>1192423</v>
      </c>
      <c r="B2272" t="s">
        <v>2647</v>
      </c>
      <c r="C2272" t="s">
        <v>1356</v>
      </c>
      <c r="D2272" t="s">
        <v>4</v>
      </c>
      <c r="E2272" s="3" t="s">
        <v>127</v>
      </c>
      <c r="F2272" t="s">
        <v>1357</v>
      </c>
      <c r="G2272" s="5" t="str">
        <f t="shared" si="35"/>
        <v>View Response</v>
      </c>
      <c r="H2272" t="s">
        <v>3020</v>
      </c>
      <c r="I2272" t="s">
        <v>3029</v>
      </c>
      <c r="J2272" t="s">
        <v>3029</v>
      </c>
      <c r="N2272" t="s">
        <v>232</v>
      </c>
    </row>
    <row r="2273" spans="1:13" x14ac:dyDescent="0.35">
      <c r="A2273">
        <v>1192423</v>
      </c>
      <c r="B2273" t="s">
        <v>2647</v>
      </c>
      <c r="C2273" t="s">
        <v>1356</v>
      </c>
      <c r="D2273" t="s">
        <v>4</v>
      </c>
      <c r="E2273" s="3" t="s">
        <v>127</v>
      </c>
      <c r="F2273" t="s">
        <v>1357</v>
      </c>
      <c r="G2273" s="5" t="str">
        <f t="shared" si="35"/>
        <v>View Response</v>
      </c>
      <c r="H2273" t="s">
        <v>3020</v>
      </c>
      <c r="I2273" t="s">
        <v>3029</v>
      </c>
      <c r="J2273" t="s">
        <v>3029</v>
      </c>
      <c r="L2273" t="s">
        <v>2925</v>
      </c>
    </row>
    <row r="2274" spans="1:13" x14ac:dyDescent="0.35">
      <c r="A2274">
        <v>1192423</v>
      </c>
      <c r="B2274" t="s">
        <v>2647</v>
      </c>
      <c r="C2274" t="s">
        <v>1356</v>
      </c>
      <c r="D2274" t="s">
        <v>4</v>
      </c>
      <c r="E2274" s="3" t="s">
        <v>127</v>
      </c>
      <c r="F2274" t="s">
        <v>1357</v>
      </c>
      <c r="G2274" s="5" t="str">
        <f t="shared" si="35"/>
        <v>View Response</v>
      </c>
      <c r="H2274" t="s">
        <v>3020</v>
      </c>
      <c r="I2274" t="s">
        <v>3029</v>
      </c>
      <c r="J2274" t="s">
        <v>3029</v>
      </c>
      <c r="M2274" t="s">
        <v>2933</v>
      </c>
    </row>
    <row r="2275" spans="1:13" x14ac:dyDescent="0.35">
      <c r="A2275">
        <v>1192423</v>
      </c>
      <c r="B2275" t="s">
        <v>2647</v>
      </c>
      <c r="C2275" t="s">
        <v>1356</v>
      </c>
      <c r="D2275" t="s">
        <v>4</v>
      </c>
      <c r="E2275" s="3" t="s">
        <v>127</v>
      </c>
      <c r="F2275" t="s">
        <v>1357</v>
      </c>
      <c r="G2275" s="5" t="str">
        <f t="shared" si="35"/>
        <v>View Response</v>
      </c>
      <c r="H2275" t="s">
        <v>3020</v>
      </c>
      <c r="I2275" t="s">
        <v>3029</v>
      </c>
      <c r="J2275" t="s">
        <v>3029</v>
      </c>
      <c r="M2275" t="s">
        <v>2926</v>
      </c>
    </row>
    <row r="2276" spans="1:13" x14ac:dyDescent="0.35">
      <c r="A2276">
        <v>1192423</v>
      </c>
      <c r="B2276" t="s">
        <v>2647</v>
      </c>
      <c r="C2276" t="s">
        <v>1356</v>
      </c>
      <c r="D2276" t="s">
        <v>4</v>
      </c>
      <c r="E2276" s="3" t="s">
        <v>127</v>
      </c>
      <c r="F2276" t="s">
        <v>1357</v>
      </c>
      <c r="G2276" s="5" t="str">
        <f t="shared" si="35"/>
        <v>View Response</v>
      </c>
      <c r="H2276" t="s">
        <v>3020</v>
      </c>
      <c r="I2276" t="s">
        <v>3029</v>
      </c>
      <c r="J2276" t="s">
        <v>3029</v>
      </c>
      <c r="M2276" t="s">
        <v>2935</v>
      </c>
    </row>
    <row r="2277" spans="1:13" x14ac:dyDescent="0.35">
      <c r="A2277">
        <v>1192423</v>
      </c>
      <c r="B2277" t="s">
        <v>2647</v>
      </c>
      <c r="C2277" t="s">
        <v>1356</v>
      </c>
      <c r="D2277" t="s">
        <v>4</v>
      </c>
      <c r="E2277" s="3" t="s">
        <v>127</v>
      </c>
      <c r="F2277" t="s">
        <v>1357</v>
      </c>
      <c r="G2277" s="5" t="str">
        <f t="shared" si="35"/>
        <v>View Response</v>
      </c>
      <c r="H2277" t="s">
        <v>3020</v>
      </c>
      <c r="I2277" t="s">
        <v>3029</v>
      </c>
      <c r="J2277" t="s">
        <v>3029</v>
      </c>
      <c r="M2277" t="s">
        <v>2923</v>
      </c>
    </row>
    <row r="2278" spans="1:13" x14ac:dyDescent="0.35">
      <c r="A2278">
        <v>1192423</v>
      </c>
      <c r="B2278" t="s">
        <v>2647</v>
      </c>
      <c r="C2278" t="s">
        <v>1356</v>
      </c>
      <c r="D2278" t="s">
        <v>4</v>
      </c>
      <c r="E2278" s="3" t="s">
        <v>127</v>
      </c>
      <c r="F2278" t="s">
        <v>1357</v>
      </c>
      <c r="G2278" s="5" t="str">
        <f t="shared" si="35"/>
        <v>View Response</v>
      </c>
      <c r="H2278" t="s">
        <v>3020</v>
      </c>
      <c r="I2278" t="s">
        <v>3029</v>
      </c>
      <c r="J2278" t="s">
        <v>3029</v>
      </c>
      <c r="M2278" t="s">
        <v>2934</v>
      </c>
    </row>
    <row r="2279" spans="1:13" x14ac:dyDescent="0.35">
      <c r="A2279">
        <v>1192423</v>
      </c>
      <c r="B2279" t="s">
        <v>2647</v>
      </c>
      <c r="C2279" t="s">
        <v>1356</v>
      </c>
      <c r="D2279" t="s">
        <v>4</v>
      </c>
      <c r="E2279" s="3" t="s">
        <v>127</v>
      </c>
      <c r="F2279" t="s">
        <v>1357</v>
      </c>
      <c r="G2279" s="5" t="str">
        <f t="shared" si="35"/>
        <v>View Response</v>
      </c>
      <c r="H2279" t="s">
        <v>3020</v>
      </c>
      <c r="I2279" t="s">
        <v>3029</v>
      </c>
      <c r="J2279" t="s">
        <v>3029</v>
      </c>
      <c r="M2279" t="s">
        <v>2931</v>
      </c>
    </row>
    <row r="2280" spans="1:13" x14ac:dyDescent="0.35">
      <c r="A2280">
        <v>1192423</v>
      </c>
      <c r="B2280" t="s">
        <v>2647</v>
      </c>
      <c r="C2280" t="s">
        <v>1356</v>
      </c>
      <c r="D2280" t="s">
        <v>4</v>
      </c>
      <c r="E2280" s="3" t="s">
        <v>127</v>
      </c>
      <c r="F2280" t="s">
        <v>1357</v>
      </c>
      <c r="G2280" s="5" t="str">
        <f t="shared" si="35"/>
        <v>View Response</v>
      </c>
      <c r="H2280" t="s">
        <v>3020</v>
      </c>
      <c r="I2280" t="s">
        <v>3029</v>
      </c>
      <c r="J2280" t="s">
        <v>3029</v>
      </c>
      <c r="M2280" t="s">
        <v>2932</v>
      </c>
    </row>
    <row r="2281" spans="1:13" x14ac:dyDescent="0.35">
      <c r="A2281">
        <v>1192423</v>
      </c>
      <c r="B2281" t="s">
        <v>2647</v>
      </c>
      <c r="C2281" t="s">
        <v>1356</v>
      </c>
      <c r="D2281" t="s">
        <v>4</v>
      </c>
      <c r="E2281" s="3" t="s">
        <v>127</v>
      </c>
      <c r="F2281" t="s">
        <v>1357</v>
      </c>
      <c r="G2281" s="5" t="str">
        <f t="shared" si="35"/>
        <v>View Response</v>
      </c>
      <c r="H2281" t="s">
        <v>3020</v>
      </c>
      <c r="I2281" t="s">
        <v>3029</v>
      </c>
      <c r="J2281" t="s">
        <v>3029</v>
      </c>
      <c r="M2281" t="s">
        <v>2927</v>
      </c>
    </row>
    <row r="2282" spans="1:13" x14ac:dyDescent="0.35">
      <c r="A2282">
        <v>1192423</v>
      </c>
      <c r="B2282" t="s">
        <v>2647</v>
      </c>
      <c r="C2282" t="s">
        <v>1356</v>
      </c>
      <c r="D2282" t="s">
        <v>4</v>
      </c>
      <c r="E2282" s="3" t="s">
        <v>127</v>
      </c>
      <c r="F2282" t="s">
        <v>1357</v>
      </c>
      <c r="G2282" s="5" t="str">
        <f t="shared" si="35"/>
        <v>View Response</v>
      </c>
      <c r="H2282" t="s">
        <v>3020</v>
      </c>
      <c r="I2282" t="s">
        <v>3029</v>
      </c>
      <c r="J2282" t="s">
        <v>3029</v>
      </c>
      <c r="M2282" t="s">
        <v>2979</v>
      </c>
    </row>
    <row r="2283" spans="1:13" x14ac:dyDescent="0.35">
      <c r="A2283">
        <v>1192423</v>
      </c>
      <c r="B2283" t="s">
        <v>2647</v>
      </c>
      <c r="C2283" t="s">
        <v>1356</v>
      </c>
      <c r="D2283" t="s">
        <v>4</v>
      </c>
      <c r="E2283" s="3" t="s">
        <v>127</v>
      </c>
      <c r="F2283" t="s">
        <v>1357</v>
      </c>
      <c r="G2283" s="5" t="str">
        <f t="shared" si="35"/>
        <v>View Response</v>
      </c>
      <c r="H2283" t="s">
        <v>3020</v>
      </c>
      <c r="I2283" t="s">
        <v>3029</v>
      </c>
      <c r="J2283" t="s">
        <v>3029</v>
      </c>
      <c r="M2283" t="s">
        <v>2980</v>
      </c>
    </row>
    <row r="2284" spans="1:13" x14ac:dyDescent="0.35">
      <c r="A2284">
        <v>1192423</v>
      </c>
      <c r="B2284" t="s">
        <v>2647</v>
      </c>
      <c r="C2284" t="s">
        <v>1356</v>
      </c>
      <c r="D2284" t="s">
        <v>4</v>
      </c>
      <c r="E2284" s="3" t="s">
        <v>127</v>
      </c>
      <c r="F2284" t="s">
        <v>1357</v>
      </c>
      <c r="G2284" s="5" t="str">
        <f t="shared" si="35"/>
        <v>View Response</v>
      </c>
      <c r="H2284" t="s">
        <v>3020</v>
      </c>
      <c r="I2284" t="s">
        <v>3029</v>
      </c>
      <c r="J2284" t="s">
        <v>3029</v>
      </c>
      <c r="M2284" t="s">
        <v>2936</v>
      </c>
    </row>
    <row r="2285" spans="1:13" x14ac:dyDescent="0.35">
      <c r="A2285">
        <v>1192423</v>
      </c>
      <c r="B2285" t="s">
        <v>2647</v>
      </c>
      <c r="C2285" t="s">
        <v>1356</v>
      </c>
      <c r="D2285" t="s">
        <v>4</v>
      </c>
      <c r="E2285" s="3" t="s">
        <v>127</v>
      </c>
      <c r="F2285" t="s">
        <v>1357</v>
      </c>
      <c r="G2285" s="5" t="str">
        <f t="shared" si="35"/>
        <v>View Response</v>
      </c>
      <c r="H2285" t="s">
        <v>3020</v>
      </c>
      <c r="I2285" t="s">
        <v>3029</v>
      </c>
      <c r="J2285" t="s">
        <v>3029</v>
      </c>
      <c r="M2285" t="s">
        <v>2924</v>
      </c>
    </row>
    <row r="2286" spans="1:13" x14ac:dyDescent="0.35">
      <c r="A2286">
        <v>1192424</v>
      </c>
      <c r="B2286" t="s">
        <v>2641</v>
      </c>
      <c r="C2286" t="s">
        <v>4</v>
      </c>
      <c r="D2286" t="s">
        <v>4</v>
      </c>
      <c r="E2286" s="3" t="s">
        <v>4</v>
      </c>
      <c r="F2286" t="s">
        <v>1358</v>
      </c>
      <c r="G2286" s="5" t="str">
        <f t="shared" si="35"/>
        <v>View Response</v>
      </c>
      <c r="H2286" t="s">
        <v>3020</v>
      </c>
      <c r="I2286" t="s">
        <v>3029</v>
      </c>
      <c r="J2286" t="s">
        <v>3029</v>
      </c>
      <c r="M2286" t="s">
        <v>2923</v>
      </c>
    </row>
    <row r="2287" spans="1:13" x14ac:dyDescent="0.35">
      <c r="A2287">
        <v>1192424</v>
      </c>
      <c r="B2287" t="s">
        <v>2641</v>
      </c>
      <c r="C2287" t="s">
        <v>4</v>
      </c>
      <c r="D2287" t="s">
        <v>4</v>
      </c>
      <c r="E2287" s="3" t="s">
        <v>4</v>
      </c>
      <c r="F2287" t="s">
        <v>1358</v>
      </c>
      <c r="G2287" s="5" t="str">
        <f t="shared" si="35"/>
        <v>View Response</v>
      </c>
      <c r="H2287" t="s">
        <v>3020</v>
      </c>
      <c r="I2287" t="s">
        <v>3029</v>
      </c>
      <c r="J2287" t="s">
        <v>3029</v>
      </c>
      <c r="M2287" t="s">
        <v>2924</v>
      </c>
    </row>
    <row r="2288" spans="1:13" x14ac:dyDescent="0.35">
      <c r="A2288">
        <v>1192424</v>
      </c>
      <c r="B2288" t="s">
        <v>2641</v>
      </c>
      <c r="C2288" t="s">
        <v>4</v>
      </c>
      <c r="D2288" t="s">
        <v>4</v>
      </c>
      <c r="E2288" s="3" t="s">
        <v>4</v>
      </c>
      <c r="F2288" t="s">
        <v>1358</v>
      </c>
      <c r="G2288" s="5" t="str">
        <f t="shared" si="35"/>
        <v>View Response</v>
      </c>
      <c r="H2288" t="s">
        <v>3020</v>
      </c>
      <c r="I2288" t="s">
        <v>3029</v>
      </c>
      <c r="J2288" t="s">
        <v>3029</v>
      </c>
      <c r="M2288" t="s">
        <v>2950</v>
      </c>
    </row>
    <row r="2289" spans="1:14" x14ac:dyDescent="0.35">
      <c r="A2289">
        <v>1192426</v>
      </c>
      <c r="B2289" t="s">
        <v>2648</v>
      </c>
      <c r="C2289" t="s">
        <v>4</v>
      </c>
      <c r="D2289" t="s">
        <v>4</v>
      </c>
      <c r="E2289" s="3" t="s">
        <v>4</v>
      </c>
      <c r="F2289" t="s">
        <v>1359</v>
      </c>
      <c r="G2289" s="5" t="str">
        <f t="shared" si="35"/>
        <v>View Response</v>
      </c>
      <c r="H2289" t="s">
        <v>3020</v>
      </c>
      <c r="I2289" t="s">
        <v>3029</v>
      </c>
      <c r="J2289" t="s">
        <v>3029</v>
      </c>
      <c r="M2289" t="s">
        <v>2917</v>
      </c>
    </row>
    <row r="2290" spans="1:14" x14ac:dyDescent="0.35">
      <c r="A2290">
        <v>1192427</v>
      </c>
      <c r="B2290" t="s">
        <v>2649</v>
      </c>
      <c r="C2290" t="s">
        <v>4</v>
      </c>
      <c r="D2290" t="s">
        <v>4</v>
      </c>
      <c r="E2290" s="3" t="s">
        <v>4</v>
      </c>
      <c r="F2290" t="s">
        <v>1360</v>
      </c>
      <c r="G2290" s="5" t="str">
        <f t="shared" si="35"/>
        <v>View Response</v>
      </c>
      <c r="H2290" t="s">
        <v>3020</v>
      </c>
      <c r="I2290" t="s">
        <v>3023</v>
      </c>
      <c r="J2290" t="s">
        <v>3029</v>
      </c>
      <c r="L2290" t="s">
        <v>2937</v>
      </c>
    </row>
    <row r="2291" spans="1:14" x14ac:dyDescent="0.35">
      <c r="A2291">
        <v>1192428</v>
      </c>
      <c r="B2291" t="s">
        <v>2536</v>
      </c>
      <c r="C2291" t="s">
        <v>4</v>
      </c>
      <c r="D2291" t="s">
        <v>4</v>
      </c>
      <c r="E2291" s="3" t="s">
        <v>4</v>
      </c>
      <c r="F2291" t="s">
        <v>1361</v>
      </c>
      <c r="G2291" s="5" t="str">
        <f t="shared" si="35"/>
        <v>View Response</v>
      </c>
      <c r="H2291" t="s">
        <v>3020</v>
      </c>
      <c r="I2291" t="s">
        <v>3023</v>
      </c>
      <c r="J2291" t="s">
        <v>3029</v>
      </c>
      <c r="M2291" t="s">
        <v>2917</v>
      </c>
    </row>
    <row r="2292" spans="1:14" x14ac:dyDescent="0.35">
      <c r="A2292">
        <v>1192429</v>
      </c>
      <c r="B2292" t="s">
        <v>2630</v>
      </c>
      <c r="C2292" t="s">
        <v>4</v>
      </c>
      <c r="D2292" t="s">
        <v>4</v>
      </c>
      <c r="E2292" s="3" t="s">
        <v>127</v>
      </c>
      <c r="F2292" t="s">
        <v>1362</v>
      </c>
      <c r="G2292" s="5" t="str">
        <f t="shared" si="35"/>
        <v>View Response</v>
      </c>
      <c r="H2292" t="s">
        <v>3020</v>
      </c>
      <c r="I2292" t="s">
        <v>3023</v>
      </c>
      <c r="J2292" t="s">
        <v>3029</v>
      </c>
      <c r="N2292" t="s">
        <v>232</v>
      </c>
    </row>
    <row r="2293" spans="1:14" x14ac:dyDescent="0.35">
      <c r="A2293">
        <v>1192429</v>
      </c>
      <c r="B2293" t="s">
        <v>2630</v>
      </c>
      <c r="C2293" t="s">
        <v>4</v>
      </c>
      <c r="D2293" t="s">
        <v>4</v>
      </c>
      <c r="E2293" s="3" t="s">
        <v>127</v>
      </c>
      <c r="F2293" t="s">
        <v>1362</v>
      </c>
      <c r="G2293" s="5" t="str">
        <f t="shared" si="35"/>
        <v>View Response</v>
      </c>
      <c r="H2293" t="s">
        <v>3020</v>
      </c>
      <c r="I2293" t="s">
        <v>3023</v>
      </c>
      <c r="J2293" t="s">
        <v>3029</v>
      </c>
      <c r="M2293" t="s">
        <v>2951</v>
      </c>
    </row>
    <row r="2294" spans="1:14" x14ac:dyDescent="0.35">
      <c r="A2294">
        <v>1192429</v>
      </c>
      <c r="B2294" t="s">
        <v>2630</v>
      </c>
      <c r="C2294" t="s">
        <v>4</v>
      </c>
      <c r="D2294" t="s">
        <v>4</v>
      </c>
      <c r="E2294" s="3" t="s">
        <v>127</v>
      </c>
      <c r="F2294" t="s">
        <v>1362</v>
      </c>
      <c r="G2294" s="5" t="str">
        <f t="shared" si="35"/>
        <v>View Response</v>
      </c>
      <c r="H2294" t="s">
        <v>3020</v>
      </c>
      <c r="I2294" t="s">
        <v>3023</v>
      </c>
      <c r="J2294" t="s">
        <v>3029</v>
      </c>
      <c r="M2294" t="s">
        <v>2952</v>
      </c>
    </row>
    <row r="2295" spans="1:14" x14ac:dyDescent="0.35">
      <c r="A2295">
        <v>1192429</v>
      </c>
      <c r="B2295" t="s">
        <v>2630</v>
      </c>
      <c r="C2295" t="s">
        <v>4</v>
      </c>
      <c r="D2295" t="s">
        <v>4</v>
      </c>
      <c r="E2295" s="3" t="s">
        <v>127</v>
      </c>
      <c r="F2295" t="s">
        <v>1362</v>
      </c>
      <c r="G2295" s="5" t="str">
        <f t="shared" si="35"/>
        <v>View Response</v>
      </c>
      <c r="H2295" t="s">
        <v>3020</v>
      </c>
      <c r="I2295" t="s">
        <v>3023</v>
      </c>
      <c r="J2295" t="s">
        <v>3029</v>
      </c>
      <c r="M2295" t="s">
        <v>3001</v>
      </c>
    </row>
    <row r="2296" spans="1:14" x14ac:dyDescent="0.35">
      <c r="A2296">
        <v>1192429</v>
      </c>
      <c r="B2296" t="s">
        <v>2630</v>
      </c>
      <c r="C2296" t="s">
        <v>4</v>
      </c>
      <c r="D2296" t="s">
        <v>4</v>
      </c>
      <c r="E2296" s="3" t="s">
        <v>127</v>
      </c>
      <c r="F2296" t="s">
        <v>1362</v>
      </c>
      <c r="G2296" s="5" t="str">
        <f t="shared" si="35"/>
        <v>View Response</v>
      </c>
      <c r="H2296" t="s">
        <v>3020</v>
      </c>
      <c r="I2296" t="s">
        <v>3023</v>
      </c>
      <c r="J2296" t="s">
        <v>3029</v>
      </c>
      <c r="M2296" t="s">
        <v>2953</v>
      </c>
    </row>
    <row r="2297" spans="1:14" x14ac:dyDescent="0.35">
      <c r="A2297">
        <v>1192430</v>
      </c>
      <c r="B2297" t="s">
        <v>2641</v>
      </c>
      <c r="C2297" t="s">
        <v>4</v>
      </c>
      <c r="D2297" t="s">
        <v>4</v>
      </c>
      <c r="E2297" s="3" t="s">
        <v>4</v>
      </c>
      <c r="F2297" t="s">
        <v>1363</v>
      </c>
      <c r="G2297" s="5" t="str">
        <f t="shared" si="35"/>
        <v>View Response</v>
      </c>
      <c r="H2297" t="s">
        <v>3020</v>
      </c>
      <c r="I2297" t="s">
        <v>3029</v>
      </c>
      <c r="J2297" t="s">
        <v>3029</v>
      </c>
      <c r="M2297" t="s">
        <v>2923</v>
      </c>
    </row>
    <row r="2298" spans="1:14" x14ac:dyDescent="0.35">
      <c r="A2298">
        <v>1192430</v>
      </c>
      <c r="B2298" t="s">
        <v>2641</v>
      </c>
      <c r="C2298" t="s">
        <v>4</v>
      </c>
      <c r="D2298" t="s">
        <v>4</v>
      </c>
      <c r="E2298" s="3" t="s">
        <v>4</v>
      </c>
      <c r="F2298" t="s">
        <v>1363</v>
      </c>
      <c r="G2298" s="5" t="str">
        <f t="shared" si="35"/>
        <v>View Response</v>
      </c>
      <c r="H2298" t="s">
        <v>3020</v>
      </c>
      <c r="I2298" t="s">
        <v>3029</v>
      </c>
      <c r="J2298" t="s">
        <v>3029</v>
      </c>
      <c r="M2298" t="s">
        <v>2924</v>
      </c>
    </row>
    <row r="2299" spans="1:14" x14ac:dyDescent="0.35">
      <c r="A2299">
        <v>1192430</v>
      </c>
      <c r="B2299" t="s">
        <v>2641</v>
      </c>
      <c r="C2299" t="s">
        <v>4</v>
      </c>
      <c r="D2299" t="s">
        <v>4</v>
      </c>
      <c r="E2299" s="3" t="s">
        <v>4</v>
      </c>
      <c r="F2299" t="s">
        <v>1363</v>
      </c>
      <c r="G2299" s="5" t="str">
        <f t="shared" si="35"/>
        <v>View Response</v>
      </c>
      <c r="H2299" t="s">
        <v>3020</v>
      </c>
      <c r="I2299" t="s">
        <v>3029</v>
      </c>
      <c r="J2299" t="s">
        <v>3029</v>
      </c>
      <c r="M2299" t="s">
        <v>2950</v>
      </c>
    </row>
    <row r="2300" spans="1:14" x14ac:dyDescent="0.35">
      <c r="A2300">
        <v>1192432</v>
      </c>
      <c r="B2300" t="s">
        <v>2650</v>
      </c>
      <c r="C2300" t="s">
        <v>4</v>
      </c>
      <c r="D2300" t="s">
        <v>4</v>
      </c>
      <c r="E2300" s="3" t="s">
        <v>4</v>
      </c>
      <c r="F2300" t="s">
        <v>1364</v>
      </c>
      <c r="G2300" s="5" t="str">
        <f t="shared" si="35"/>
        <v>View Response</v>
      </c>
      <c r="H2300" t="s">
        <v>3020</v>
      </c>
      <c r="I2300" t="s">
        <v>3029</v>
      </c>
      <c r="J2300" t="s">
        <v>3029</v>
      </c>
      <c r="M2300" t="s">
        <v>2917</v>
      </c>
    </row>
    <row r="2301" spans="1:14" x14ac:dyDescent="0.35">
      <c r="A2301">
        <v>1192433</v>
      </c>
      <c r="B2301" t="s">
        <v>2632</v>
      </c>
      <c r="C2301" t="s">
        <v>1307</v>
      </c>
      <c r="D2301" t="s">
        <v>4</v>
      </c>
      <c r="E2301" s="3" t="s">
        <v>4</v>
      </c>
      <c r="F2301" t="s">
        <v>1365</v>
      </c>
      <c r="G2301" s="5" t="str">
        <f t="shared" si="35"/>
        <v>View Response</v>
      </c>
      <c r="H2301" t="s">
        <v>3020</v>
      </c>
      <c r="I2301" t="s">
        <v>3024</v>
      </c>
      <c r="J2301" t="s">
        <v>3022</v>
      </c>
      <c r="M2301" t="s">
        <v>2917</v>
      </c>
    </row>
    <row r="2302" spans="1:14" x14ac:dyDescent="0.35">
      <c r="A2302">
        <v>1192434</v>
      </c>
      <c r="B2302" t="s">
        <v>2649</v>
      </c>
      <c r="C2302" t="s">
        <v>4</v>
      </c>
      <c r="D2302" t="s">
        <v>4</v>
      </c>
      <c r="E2302" s="3" t="s">
        <v>4</v>
      </c>
      <c r="F2302" t="s">
        <v>1366</v>
      </c>
      <c r="G2302" s="5" t="str">
        <f t="shared" si="35"/>
        <v>View Response</v>
      </c>
      <c r="H2302" t="s">
        <v>3020</v>
      </c>
      <c r="I2302" t="s">
        <v>3023</v>
      </c>
      <c r="J2302" t="s">
        <v>3029</v>
      </c>
      <c r="L2302" t="s">
        <v>2930</v>
      </c>
    </row>
    <row r="2303" spans="1:14" x14ac:dyDescent="0.35">
      <c r="A2303">
        <v>1192434</v>
      </c>
      <c r="B2303" t="s">
        <v>2649</v>
      </c>
      <c r="C2303" t="s">
        <v>4</v>
      </c>
      <c r="D2303" t="s">
        <v>4</v>
      </c>
      <c r="E2303" s="3" t="s">
        <v>4</v>
      </c>
      <c r="F2303" t="s">
        <v>1366</v>
      </c>
      <c r="G2303" s="5" t="str">
        <f t="shared" si="35"/>
        <v>View Response</v>
      </c>
      <c r="H2303" t="s">
        <v>3020</v>
      </c>
      <c r="I2303" t="s">
        <v>3023</v>
      </c>
      <c r="J2303" t="s">
        <v>3029</v>
      </c>
      <c r="M2303" t="s">
        <v>2916</v>
      </c>
    </row>
    <row r="2304" spans="1:14" x14ac:dyDescent="0.35">
      <c r="A2304">
        <v>1192437</v>
      </c>
      <c r="B2304" t="s">
        <v>2536</v>
      </c>
      <c r="C2304" t="s">
        <v>4</v>
      </c>
      <c r="D2304" t="s">
        <v>4</v>
      </c>
      <c r="E2304" s="3" t="s">
        <v>4</v>
      </c>
      <c r="F2304" t="s">
        <v>1367</v>
      </c>
      <c r="G2304" s="5" t="str">
        <f t="shared" si="35"/>
        <v>View Response</v>
      </c>
      <c r="H2304" t="s">
        <v>3020</v>
      </c>
      <c r="I2304" t="s">
        <v>3023</v>
      </c>
      <c r="J2304" t="s">
        <v>3029</v>
      </c>
      <c r="M2304" t="s">
        <v>2917</v>
      </c>
    </row>
    <row r="2305" spans="1:13" x14ac:dyDescent="0.35">
      <c r="A2305">
        <v>1192438</v>
      </c>
      <c r="B2305" t="s">
        <v>2641</v>
      </c>
      <c r="C2305" t="s">
        <v>4</v>
      </c>
      <c r="D2305" t="s">
        <v>4</v>
      </c>
      <c r="E2305" s="3" t="s">
        <v>4</v>
      </c>
      <c r="F2305" t="s">
        <v>1368</v>
      </c>
      <c r="G2305" s="5" t="str">
        <f t="shared" si="35"/>
        <v>View Response</v>
      </c>
      <c r="H2305" t="s">
        <v>3020</v>
      </c>
      <c r="I2305" t="s">
        <v>3029</v>
      </c>
      <c r="J2305" t="s">
        <v>3029</v>
      </c>
      <c r="M2305" t="s">
        <v>2923</v>
      </c>
    </row>
    <row r="2306" spans="1:13" x14ac:dyDescent="0.35">
      <c r="A2306">
        <v>1192438</v>
      </c>
      <c r="B2306" t="s">
        <v>2641</v>
      </c>
      <c r="C2306" t="s">
        <v>4</v>
      </c>
      <c r="D2306" t="s">
        <v>4</v>
      </c>
      <c r="E2306" s="3" t="s">
        <v>4</v>
      </c>
      <c r="F2306" t="s">
        <v>1368</v>
      </c>
      <c r="G2306" s="5" t="str">
        <f t="shared" si="35"/>
        <v>View Response</v>
      </c>
      <c r="H2306" t="s">
        <v>3020</v>
      </c>
      <c r="I2306" t="s">
        <v>3029</v>
      </c>
      <c r="J2306" t="s">
        <v>3029</v>
      </c>
      <c r="M2306" t="s">
        <v>2924</v>
      </c>
    </row>
    <row r="2307" spans="1:13" x14ac:dyDescent="0.35">
      <c r="A2307">
        <v>1192438</v>
      </c>
      <c r="B2307" t="s">
        <v>2641</v>
      </c>
      <c r="C2307" t="s">
        <v>4</v>
      </c>
      <c r="D2307" t="s">
        <v>4</v>
      </c>
      <c r="E2307" s="3" t="s">
        <v>4</v>
      </c>
      <c r="F2307" t="s">
        <v>1368</v>
      </c>
      <c r="G2307" s="5" t="str">
        <f t="shared" ref="G2307:G2370" si="36">HYPERLINK(F2307,"View Response")</f>
        <v>View Response</v>
      </c>
      <c r="H2307" t="s">
        <v>3020</v>
      </c>
      <c r="I2307" t="s">
        <v>3029</v>
      </c>
      <c r="J2307" t="s">
        <v>3029</v>
      </c>
      <c r="M2307" t="s">
        <v>2950</v>
      </c>
    </row>
    <row r="2308" spans="1:13" x14ac:dyDescent="0.35">
      <c r="A2308">
        <v>1192439</v>
      </c>
      <c r="B2308" t="s">
        <v>2651</v>
      </c>
      <c r="C2308" t="s">
        <v>4</v>
      </c>
      <c r="D2308" t="s">
        <v>4</v>
      </c>
      <c r="E2308" s="3" t="s">
        <v>4</v>
      </c>
      <c r="F2308" t="s">
        <v>1369</v>
      </c>
      <c r="G2308" s="5" t="str">
        <f t="shared" si="36"/>
        <v>View Response</v>
      </c>
      <c r="H2308" t="s">
        <v>3020</v>
      </c>
      <c r="I2308" t="s">
        <v>3029</v>
      </c>
      <c r="J2308" t="s">
        <v>3029</v>
      </c>
      <c r="M2308" t="s">
        <v>2923</v>
      </c>
    </row>
    <row r="2309" spans="1:13" x14ac:dyDescent="0.35">
      <c r="A2309">
        <v>1192439</v>
      </c>
      <c r="B2309" t="s">
        <v>2651</v>
      </c>
      <c r="C2309" t="s">
        <v>4</v>
      </c>
      <c r="D2309" t="s">
        <v>4</v>
      </c>
      <c r="E2309" s="3" t="s">
        <v>4</v>
      </c>
      <c r="F2309" t="s">
        <v>1369</v>
      </c>
      <c r="G2309" s="5" t="str">
        <f t="shared" si="36"/>
        <v>View Response</v>
      </c>
      <c r="H2309" t="s">
        <v>3020</v>
      </c>
      <c r="I2309" t="s">
        <v>3029</v>
      </c>
      <c r="J2309" t="s">
        <v>3029</v>
      </c>
      <c r="M2309" t="s">
        <v>2924</v>
      </c>
    </row>
    <row r="2310" spans="1:13" x14ac:dyDescent="0.35">
      <c r="A2310">
        <v>1192439</v>
      </c>
      <c r="B2310" t="s">
        <v>2651</v>
      </c>
      <c r="C2310" t="s">
        <v>4</v>
      </c>
      <c r="D2310" t="s">
        <v>4</v>
      </c>
      <c r="E2310" s="3" t="s">
        <v>4</v>
      </c>
      <c r="F2310" t="s">
        <v>1369</v>
      </c>
      <c r="G2310" s="5" t="str">
        <f t="shared" si="36"/>
        <v>View Response</v>
      </c>
      <c r="H2310" t="s">
        <v>3020</v>
      </c>
      <c r="I2310" t="s">
        <v>3029</v>
      </c>
      <c r="J2310" t="s">
        <v>3029</v>
      </c>
      <c r="M2310" t="s">
        <v>2950</v>
      </c>
    </row>
    <row r="2311" spans="1:13" x14ac:dyDescent="0.35">
      <c r="A2311">
        <v>1192440</v>
      </c>
      <c r="B2311" t="s">
        <v>2652</v>
      </c>
      <c r="C2311" t="s">
        <v>4</v>
      </c>
      <c r="D2311" t="s">
        <v>4</v>
      </c>
      <c r="E2311" s="3" t="s">
        <v>4</v>
      </c>
      <c r="F2311" t="s">
        <v>1370</v>
      </c>
      <c r="G2311" s="5" t="str">
        <f t="shared" si="36"/>
        <v>View Response</v>
      </c>
      <c r="H2311" t="s">
        <v>3020</v>
      </c>
      <c r="I2311" t="s">
        <v>3023</v>
      </c>
      <c r="J2311" t="s">
        <v>3029</v>
      </c>
      <c r="M2311" t="s">
        <v>2917</v>
      </c>
    </row>
    <row r="2312" spans="1:13" x14ac:dyDescent="0.35">
      <c r="A2312">
        <v>1192441</v>
      </c>
      <c r="B2312" t="s">
        <v>2238</v>
      </c>
      <c r="C2312" t="s">
        <v>575</v>
      </c>
      <c r="D2312" t="s">
        <v>4</v>
      </c>
      <c r="E2312" s="3" t="s">
        <v>127</v>
      </c>
      <c r="F2312" t="s">
        <v>1371</v>
      </c>
      <c r="G2312" s="5" t="str">
        <f t="shared" si="36"/>
        <v>View Response</v>
      </c>
      <c r="H2312" t="s">
        <v>3020</v>
      </c>
      <c r="I2312" t="s">
        <v>3029</v>
      </c>
      <c r="J2312" t="s">
        <v>3029</v>
      </c>
      <c r="M2312" t="s">
        <v>2922</v>
      </c>
    </row>
    <row r="2313" spans="1:13" x14ac:dyDescent="0.35">
      <c r="A2313">
        <v>1192442</v>
      </c>
      <c r="B2313" t="s">
        <v>2649</v>
      </c>
      <c r="C2313" t="s">
        <v>4</v>
      </c>
      <c r="D2313" t="s">
        <v>4</v>
      </c>
      <c r="E2313" s="3" t="s">
        <v>4</v>
      </c>
      <c r="F2313" t="s">
        <v>1372</v>
      </c>
      <c r="G2313" s="5" t="str">
        <f t="shared" si="36"/>
        <v>View Response</v>
      </c>
      <c r="H2313" t="s">
        <v>3020</v>
      </c>
      <c r="I2313" t="s">
        <v>3023</v>
      </c>
      <c r="J2313" t="s">
        <v>3029</v>
      </c>
      <c r="L2313" t="s">
        <v>2943</v>
      </c>
    </row>
    <row r="2314" spans="1:13" x14ac:dyDescent="0.35">
      <c r="A2314">
        <v>1192442</v>
      </c>
      <c r="B2314" t="s">
        <v>2649</v>
      </c>
      <c r="C2314" t="s">
        <v>4</v>
      </c>
      <c r="D2314" t="s">
        <v>4</v>
      </c>
      <c r="E2314" s="3" t="s">
        <v>4</v>
      </c>
      <c r="F2314" t="s">
        <v>1372</v>
      </c>
      <c r="G2314" s="5" t="str">
        <f t="shared" si="36"/>
        <v>View Response</v>
      </c>
      <c r="H2314" t="s">
        <v>3020</v>
      </c>
      <c r="I2314" t="s">
        <v>3023</v>
      </c>
      <c r="J2314" t="s">
        <v>3029</v>
      </c>
      <c r="M2314" t="s">
        <v>2916</v>
      </c>
    </row>
    <row r="2315" spans="1:13" x14ac:dyDescent="0.35">
      <c r="A2315">
        <v>1192445</v>
      </c>
      <c r="B2315" t="s">
        <v>2632</v>
      </c>
      <c r="C2315" t="s">
        <v>1307</v>
      </c>
      <c r="D2315" t="s">
        <v>4</v>
      </c>
      <c r="E2315" s="3" t="s">
        <v>4</v>
      </c>
      <c r="F2315" t="s">
        <v>1373</v>
      </c>
      <c r="G2315" s="5" t="str">
        <f t="shared" si="36"/>
        <v>View Response</v>
      </c>
      <c r="H2315" t="s">
        <v>3020</v>
      </c>
      <c r="I2315" t="s">
        <v>3024</v>
      </c>
      <c r="J2315" t="s">
        <v>3022</v>
      </c>
      <c r="M2315" t="s">
        <v>2916</v>
      </c>
    </row>
    <row r="2316" spans="1:13" x14ac:dyDescent="0.35">
      <c r="A2316">
        <v>1192446</v>
      </c>
      <c r="B2316" t="s">
        <v>2651</v>
      </c>
      <c r="C2316" t="s">
        <v>4</v>
      </c>
      <c r="D2316" t="s">
        <v>4</v>
      </c>
      <c r="E2316" s="3" t="s">
        <v>4</v>
      </c>
      <c r="F2316" t="s">
        <v>1374</v>
      </c>
      <c r="G2316" s="5" t="str">
        <f t="shared" si="36"/>
        <v>View Response</v>
      </c>
      <c r="H2316" t="s">
        <v>3020</v>
      </c>
      <c r="I2316" t="s">
        <v>3029</v>
      </c>
      <c r="J2316" t="s">
        <v>3029</v>
      </c>
      <c r="M2316" t="s">
        <v>2923</v>
      </c>
    </row>
    <row r="2317" spans="1:13" x14ac:dyDescent="0.35">
      <c r="A2317">
        <v>1192446</v>
      </c>
      <c r="B2317" t="s">
        <v>2651</v>
      </c>
      <c r="C2317" t="s">
        <v>4</v>
      </c>
      <c r="D2317" t="s">
        <v>4</v>
      </c>
      <c r="E2317" s="3" t="s">
        <v>4</v>
      </c>
      <c r="F2317" t="s">
        <v>1374</v>
      </c>
      <c r="G2317" s="5" t="str">
        <f t="shared" si="36"/>
        <v>View Response</v>
      </c>
      <c r="H2317" t="s">
        <v>3020</v>
      </c>
      <c r="I2317" t="s">
        <v>3029</v>
      </c>
      <c r="J2317" t="s">
        <v>3029</v>
      </c>
      <c r="M2317" t="s">
        <v>2924</v>
      </c>
    </row>
    <row r="2318" spans="1:13" x14ac:dyDescent="0.35">
      <c r="A2318">
        <v>1192446</v>
      </c>
      <c r="B2318" t="s">
        <v>2651</v>
      </c>
      <c r="C2318" t="s">
        <v>4</v>
      </c>
      <c r="D2318" t="s">
        <v>4</v>
      </c>
      <c r="E2318" s="3" t="s">
        <v>4</v>
      </c>
      <c r="F2318" t="s">
        <v>1374</v>
      </c>
      <c r="G2318" s="5" t="str">
        <f t="shared" si="36"/>
        <v>View Response</v>
      </c>
      <c r="H2318" t="s">
        <v>3020</v>
      </c>
      <c r="I2318" t="s">
        <v>3029</v>
      </c>
      <c r="J2318" t="s">
        <v>3029</v>
      </c>
      <c r="M2318" t="s">
        <v>2950</v>
      </c>
    </row>
    <row r="2319" spans="1:13" x14ac:dyDescent="0.35">
      <c r="A2319">
        <v>1192447</v>
      </c>
      <c r="B2319" t="s">
        <v>2653</v>
      </c>
      <c r="C2319" t="s">
        <v>4</v>
      </c>
      <c r="D2319" t="s">
        <v>4</v>
      </c>
      <c r="E2319" s="3" t="s">
        <v>4</v>
      </c>
      <c r="F2319" t="s">
        <v>1375</v>
      </c>
      <c r="G2319" s="5" t="str">
        <f t="shared" si="36"/>
        <v>View Response</v>
      </c>
      <c r="H2319" t="s">
        <v>3020</v>
      </c>
      <c r="I2319" t="s">
        <v>3023</v>
      </c>
      <c r="J2319" t="s">
        <v>3029</v>
      </c>
      <c r="M2319" t="s">
        <v>2917</v>
      </c>
    </row>
    <row r="2320" spans="1:13" x14ac:dyDescent="0.35">
      <c r="A2320">
        <v>1192448</v>
      </c>
      <c r="B2320" t="s">
        <v>2536</v>
      </c>
      <c r="C2320" t="s">
        <v>4</v>
      </c>
      <c r="D2320" t="s">
        <v>4</v>
      </c>
      <c r="E2320" s="3" t="s">
        <v>4</v>
      </c>
      <c r="F2320" t="s">
        <v>1376</v>
      </c>
      <c r="G2320" s="5" t="str">
        <f t="shared" si="36"/>
        <v>View Response</v>
      </c>
      <c r="H2320" t="s">
        <v>3020</v>
      </c>
      <c r="I2320" t="s">
        <v>3023</v>
      </c>
      <c r="J2320" t="s">
        <v>3029</v>
      </c>
      <c r="M2320" t="s">
        <v>2917</v>
      </c>
    </row>
    <row r="2321" spans="1:13" x14ac:dyDescent="0.35">
      <c r="A2321">
        <v>1192450</v>
      </c>
      <c r="B2321" t="s">
        <v>2654</v>
      </c>
      <c r="C2321" t="s">
        <v>4</v>
      </c>
      <c r="D2321" t="s">
        <v>4</v>
      </c>
      <c r="E2321" s="3" t="s">
        <v>4</v>
      </c>
      <c r="F2321" t="s">
        <v>1377</v>
      </c>
      <c r="G2321" s="5" t="str">
        <f t="shared" si="36"/>
        <v>View Response</v>
      </c>
      <c r="H2321" t="s">
        <v>3020</v>
      </c>
      <c r="I2321" t="s">
        <v>3029</v>
      </c>
      <c r="J2321" t="s">
        <v>3021</v>
      </c>
      <c r="M2321" t="s">
        <v>2951</v>
      </c>
    </row>
    <row r="2322" spans="1:13" x14ac:dyDescent="0.35">
      <c r="A2322">
        <v>1192450</v>
      </c>
      <c r="B2322" t="s">
        <v>2654</v>
      </c>
      <c r="C2322" t="s">
        <v>4</v>
      </c>
      <c r="D2322" t="s">
        <v>4</v>
      </c>
      <c r="E2322" s="3" t="s">
        <v>4</v>
      </c>
      <c r="F2322" t="s">
        <v>1377</v>
      </c>
      <c r="G2322" s="5" t="str">
        <f t="shared" si="36"/>
        <v>View Response</v>
      </c>
      <c r="H2322" t="s">
        <v>3020</v>
      </c>
      <c r="I2322" t="s">
        <v>3029</v>
      </c>
      <c r="J2322" t="s">
        <v>3021</v>
      </c>
      <c r="M2322" t="s">
        <v>2952</v>
      </c>
    </row>
    <row r="2323" spans="1:13" x14ac:dyDescent="0.35">
      <c r="A2323">
        <v>1192450</v>
      </c>
      <c r="B2323" t="s">
        <v>2654</v>
      </c>
      <c r="C2323" t="s">
        <v>4</v>
      </c>
      <c r="D2323" t="s">
        <v>4</v>
      </c>
      <c r="E2323" s="3" t="s">
        <v>4</v>
      </c>
      <c r="F2323" t="s">
        <v>1377</v>
      </c>
      <c r="G2323" s="5" t="str">
        <f t="shared" si="36"/>
        <v>View Response</v>
      </c>
      <c r="H2323" t="s">
        <v>3020</v>
      </c>
      <c r="I2323" t="s">
        <v>3029</v>
      </c>
      <c r="J2323" t="s">
        <v>3021</v>
      </c>
      <c r="M2323" t="s">
        <v>2953</v>
      </c>
    </row>
    <row r="2324" spans="1:13" x14ac:dyDescent="0.35">
      <c r="A2324">
        <v>1192451</v>
      </c>
      <c r="B2324" t="s">
        <v>2159</v>
      </c>
      <c r="C2324" t="s">
        <v>4</v>
      </c>
      <c r="D2324" t="s">
        <v>4</v>
      </c>
      <c r="E2324" s="3" t="s">
        <v>127</v>
      </c>
      <c r="F2324" t="s">
        <v>1378</v>
      </c>
      <c r="G2324" s="5" t="str">
        <f t="shared" si="36"/>
        <v>View Response</v>
      </c>
      <c r="H2324" t="s">
        <v>3020</v>
      </c>
      <c r="I2324" t="s">
        <v>3029</v>
      </c>
      <c r="J2324" t="s">
        <v>3029</v>
      </c>
      <c r="M2324" t="s">
        <v>2916</v>
      </c>
    </row>
    <row r="2325" spans="1:13" x14ac:dyDescent="0.35">
      <c r="A2325">
        <v>1192452</v>
      </c>
      <c r="B2325" t="s">
        <v>2649</v>
      </c>
      <c r="C2325" t="s">
        <v>4</v>
      </c>
      <c r="D2325" t="s">
        <v>4</v>
      </c>
      <c r="E2325" s="3" t="s">
        <v>4</v>
      </c>
      <c r="F2325" t="s">
        <v>1379</v>
      </c>
      <c r="G2325" s="5" t="str">
        <f t="shared" si="36"/>
        <v>View Response</v>
      </c>
      <c r="H2325" t="s">
        <v>3020</v>
      </c>
      <c r="I2325" t="s">
        <v>3023</v>
      </c>
      <c r="J2325" t="s">
        <v>3029</v>
      </c>
      <c r="L2325" t="s">
        <v>2942</v>
      </c>
    </row>
    <row r="2326" spans="1:13" x14ac:dyDescent="0.35">
      <c r="A2326">
        <v>1192453</v>
      </c>
      <c r="B2326" t="s">
        <v>2651</v>
      </c>
      <c r="C2326" t="s">
        <v>4</v>
      </c>
      <c r="D2326" t="s">
        <v>4</v>
      </c>
      <c r="E2326" s="3" t="s">
        <v>4</v>
      </c>
      <c r="F2326" t="s">
        <v>1380</v>
      </c>
      <c r="G2326" s="5" t="str">
        <f t="shared" si="36"/>
        <v>View Response</v>
      </c>
      <c r="H2326" t="s">
        <v>3020</v>
      </c>
      <c r="I2326" t="s">
        <v>3029</v>
      </c>
      <c r="J2326" t="s">
        <v>3029</v>
      </c>
      <c r="M2326" t="s">
        <v>2923</v>
      </c>
    </row>
    <row r="2327" spans="1:13" x14ac:dyDescent="0.35">
      <c r="A2327">
        <v>1192453</v>
      </c>
      <c r="B2327" t="s">
        <v>2651</v>
      </c>
      <c r="C2327" t="s">
        <v>4</v>
      </c>
      <c r="D2327" t="s">
        <v>4</v>
      </c>
      <c r="E2327" s="3" t="s">
        <v>4</v>
      </c>
      <c r="F2327" t="s">
        <v>1380</v>
      </c>
      <c r="G2327" s="5" t="str">
        <f t="shared" si="36"/>
        <v>View Response</v>
      </c>
      <c r="H2327" t="s">
        <v>3020</v>
      </c>
      <c r="I2327" t="s">
        <v>3029</v>
      </c>
      <c r="J2327" t="s">
        <v>3029</v>
      </c>
      <c r="M2327" t="s">
        <v>2924</v>
      </c>
    </row>
    <row r="2328" spans="1:13" x14ac:dyDescent="0.35">
      <c r="A2328">
        <v>1192453</v>
      </c>
      <c r="B2328" t="s">
        <v>2651</v>
      </c>
      <c r="C2328" t="s">
        <v>4</v>
      </c>
      <c r="D2328" t="s">
        <v>4</v>
      </c>
      <c r="E2328" s="3" t="s">
        <v>4</v>
      </c>
      <c r="F2328" t="s">
        <v>1380</v>
      </c>
      <c r="G2328" s="5" t="str">
        <f t="shared" si="36"/>
        <v>View Response</v>
      </c>
      <c r="H2328" t="s">
        <v>3020</v>
      </c>
      <c r="I2328" t="s">
        <v>3029</v>
      </c>
      <c r="J2328" t="s">
        <v>3029</v>
      </c>
      <c r="M2328" t="s">
        <v>2950</v>
      </c>
    </row>
    <row r="2329" spans="1:13" x14ac:dyDescent="0.35">
      <c r="A2329">
        <v>1192454</v>
      </c>
      <c r="B2329" t="s">
        <v>2655</v>
      </c>
      <c r="C2329" t="s">
        <v>4</v>
      </c>
      <c r="D2329" t="s">
        <v>4</v>
      </c>
      <c r="E2329" s="3" t="s">
        <v>4</v>
      </c>
      <c r="F2329" t="s">
        <v>1381</v>
      </c>
      <c r="G2329" s="5" t="str">
        <f t="shared" si="36"/>
        <v>View Response</v>
      </c>
      <c r="H2329" t="s">
        <v>3020</v>
      </c>
      <c r="I2329" t="s">
        <v>3029</v>
      </c>
      <c r="J2329" t="s">
        <v>3029</v>
      </c>
      <c r="L2329" t="s">
        <v>2989</v>
      </c>
    </row>
    <row r="2330" spans="1:13" x14ac:dyDescent="0.35">
      <c r="A2330">
        <v>1192454</v>
      </c>
      <c r="B2330" t="s">
        <v>2655</v>
      </c>
      <c r="C2330" t="s">
        <v>4</v>
      </c>
      <c r="D2330" t="s">
        <v>4</v>
      </c>
      <c r="E2330" s="3" t="s">
        <v>4</v>
      </c>
      <c r="F2330" t="s">
        <v>1381</v>
      </c>
      <c r="G2330" s="5" t="str">
        <f t="shared" si="36"/>
        <v>View Response</v>
      </c>
      <c r="H2330" t="s">
        <v>3020</v>
      </c>
      <c r="I2330" t="s">
        <v>3029</v>
      </c>
      <c r="J2330" t="s">
        <v>3029</v>
      </c>
      <c r="M2330" t="s">
        <v>2923</v>
      </c>
    </row>
    <row r="2331" spans="1:13" x14ac:dyDescent="0.35">
      <c r="A2331">
        <v>1192454</v>
      </c>
      <c r="B2331" t="s">
        <v>2655</v>
      </c>
      <c r="C2331" t="s">
        <v>4</v>
      </c>
      <c r="D2331" t="s">
        <v>4</v>
      </c>
      <c r="E2331" s="3" t="s">
        <v>4</v>
      </c>
      <c r="F2331" t="s">
        <v>1381</v>
      </c>
      <c r="G2331" s="5" t="str">
        <f t="shared" si="36"/>
        <v>View Response</v>
      </c>
      <c r="H2331" t="s">
        <v>3020</v>
      </c>
      <c r="I2331" t="s">
        <v>3029</v>
      </c>
      <c r="J2331" t="s">
        <v>3029</v>
      </c>
      <c r="M2331" t="s">
        <v>2992</v>
      </c>
    </row>
    <row r="2332" spans="1:13" x14ac:dyDescent="0.35">
      <c r="A2332">
        <v>1192454</v>
      </c>
      <c r="B2332" t="s">
        <v>2655</v>
      </c>
      <c r="C2332" t="s">
        <v>4</v>
      </c>
      <c r="D2332" t="s">
        <v>4</v>
      </c>
      <c r="E2332" s="3" t="s">
        <v>4</v>
      </c>
      <c r="F2332" t="s">
        <v>1381</v>
      </c>
      <c r="G2332" s="5" t="str">
        <f t="shared" si="36"/>
        <v>View Response</v>
      </c>
      <c r="H2332" t="s">
        <v>3020</v>
      </c>
      <c r="I2332" t="s">
        <v>3029</v>
      </c>
      <c r="J2332" t="s">
        <v>3029</v>
      </c>
      <c r="M2332" t="s">
        <v>2918</v>
      </c>
    </row>
    <row r="2333" spans="1:13" x14ac:dyDescent="0.35">
      <c r="A2333">
        <v>1192454</v>
      </c>
      <c r="B2333" t="s">
        <v>2655</v>
      </c>
      <c r="C2333" t="s">
        <v>4</v>
      </c>
      <c r="D2333" t="s">
        <v>4</v>
      </c>
      <c r="E2333" s="3" t="s">
        <v>4</v>
      </c>
      <c r="F2333" t="s">
        <v>1381</v>
      </c>
      <c r="G2333" s="5" t="str">
        <f t="shared" si="36"/>
        <v>View Response</v>
      </c>
      <c r="H2333" t="s">
        <v>3020</v>
      </c>
      <c r="I2333" t="s">
        <v>3029</v>
      </c>
      <c r="J2333" t="s">
        <v>3029</v>
      </c>
      <c r="M2333" t="s">
        <v>2924</v>
      </c>
    </row>
    <row r="2334" spans="1:13" x14ac:dyDescent="0.35">
      <c r="A2334">
        <v>1192454</v>
      </c>
      <c r="B2334" t="s">
        <v>2655</v>
      </c>
      <c r="C2334" t="s">
        <v>4</v>
      </c>
      <c r="D2334" t="s">
        <v>4</v>
      </c>
      <c r="E2334" s="3" t="s">
        <v>4</v>
      </c>
      <c r="F2334" t="s">
        <v>1381</v>
      </c>
      <c r="G2334" s="5" t="str">
        <f t="shared" si="36"/>
        <v>View Response</v>
      </c>
      <c r="H2334" t="s">
        <v>3020</v>
      </c>
      <c r="I2334" t="s">
        <v>3029</v>
      </c>
      <c r="J2334" t="s">
        <v>3029</v>
      </c>
      <c r="M2334" t="s">
        <v>2950</v>
      </c>
    </row>
    <row r="2335" spans="1:13" x14ac:dyDescent="0.35">
      <c r="A2335">
        <v>1192454</v>
      </c>
      <c r="B2335" t="s">
        <v>2655</v>
      </c>
      <c r="C2335" t="s">
        <v>4</v>
      </c>
      <c r="D2335" t="s">
        <v>4</v>
      </c>
      <c r="E2335" s="3" t="s">
        <v>4</v>
      </c>
      <c r="F2335" t="s">
        <v>1381</v>
      </c>
      <c r="G2335" s="5" t="str">
        <f t="shared" si="36"/>
        <v>View Response</v>
      </c>
      <c r="H2335" t="s">
        <v>3020</v>
      </c>
      <c r="I2335" t="s">
        <v>3029</v>
      </c>
      <c r="J2335" t="s">
        <v>3029</v>
      </c>
      <c r="M2335" t="s">
        <v>2993</v>
      </c>
    </row>
    <row r="2336" spans="1:13" x14ac:dyDescent="0.35">
      <c r="A2336">
        <v>1192454</v>
      </c>
      <c r="B2336" t="s">
        <v>2655</v>
      </c>
      <c r="C2336" t="s">
        <v>4</v>
      </c>
      <c r="D2336" t="s">
        <v>4</v>
      </c>
      <c r="E2336" s="3" t="s">
        <v>4</v>
      </c>
      <c r="F2336" t="s">
        <v>1381</v>
      </c>
      <c r="G2336" s="5" t="str">
        <f t="shared" si="36"/>
        <v>View Response</v>
      </c>
      <c r="H2336" t="s">
        <v>3020</v>
      </c>
      <c r="I2336" t="s">
        <v>3029</v>
      </c>
      <c r="J2336" t="s">
        <v>3029</v>
      </c>
      <c r="M2336" t="s">
        <v>2994</v>
      </c>
    </row>
    <row r="2337" spans="1:13" x14ac:dyDescent="0.35">
      <c r="A2337">
        <v>1192454</v>
      </c>
      <c r="B2337" t="s">
        <v>2655</v>
      </c>
      <c r="C2337" t="s">
        <v>4</v>
      </c>
      <c r="D2337" t="s">
        <v>4</v>
      </c>
      <c r="E2337" s="3" t="s">
        <v>4</v>
      </c>
      <c r="F2337" t="s">
        <v>1381</v>
      </c>
      <c r="G2337" s="5" t="str">
        <f t="shared" si="36"/>
        <v>View Response</v>
      </c>
      <c r="H2337" t="s">
        <v>3020</v>
      </c>
      <c r="I2337" t="s">
        <v>3029</v>
      </c>
      <c r="J2337" t="s">
        <v>3029</v>
      </c>
      <c r="M2337" t="s">
        <v>2919</v>
      </c>
    </row>
    <row r="2338" spans="1:13" x14ac:dyDescent="0.35">
      <c r="A2338">
        <v>1192454</v>
      </c>
      <c r="B2338" t="s">
        <v>2655</v>
      </c>
      <c r="C2338" t="s">
        <v>4</v>
      </c>
      <c r="D2338" t="s">
        <v>4</v>
      </c>
      <c r="E2338" s="3" t="s">
        <v>4</v>
      </c>
      <c r="F2338" t="s">
        <v>1381</v>
      </c>
      <c r="G2338" s="5" t="str">
        <f t="shared" si="36"/>
        <v>View Response</v>
      </c>
      <c r="H2338" t="s">
        <v>3020</v>
      </c>
      <c r="I2338" t="s">
        <v>3029</v>
      </c>
      <c r="J2338" t="s">
        <v>3029</v>
      </c>
      <c r="M2338" t="s">
        <v>2920</v>
      </c>
    </row>
    <row r="2339" spans="1:13" x14ac:dyDescent="0.35">
      <c r="A2339">
        <v>1192454</v>
      </c>
      <c r="B2339" t="s">
        <v>2655</v>
      </c>
      <c r="C2339" t="s">
        <v>4</v>
      </c>
      <c r="D2339" t="s">
        <v>4</v>
      </c>
      <c r="E2339" s="3" t="s">
        <v>4</v>
      </c>
      <c r="F2339" t="s">
        <v>1381</v>
      </c>
      <c r="G2339" s="5" t="str">
        <f t="shared" si="36"/>
        <v>View Response</v>
      </c>
      <c r="H2339" t="s">
        <v>3020</v>
      </c>
      <c r="I2339" t="s">
        <v>3029</v>
      </c>
      <c r="J2339" t="s">
        <v>3029</v>
      </c>
      <c r="M2339" t="s">
        <v>2921</v>
      </c>
    </row>
    <row r="2340" spans="1:13" x14ac:dyDescent="0.35">
      <c r="A2340">
        <v>1192455</v>
      </c>
      <c r="B2340" t="s">
        <v>2656</v>
      </c>
      <c r="C2340" t="s">
        <v>4</v>
      </c>
      <c r="D2340" t="s">
        <v>4</v>
      </c>
      <c r="E2340" s="3" t="s">
        <v>4</v>
      </c>
      <c r="F2340" t="s">
        <v>1382</v>
      </c>
      <c r="G2340" s="5" t="str">
        <f t="shared" si="36"/>
        <v>View Response</v>
      </c>
      <c r="H2340" t="s">
        <v>3020</v>
      </c>
      <c r="I2340" t="s">
        <v>3029</v>
      </c>
      <c r="J2340" t="s">
        <v>3029</v>
      </c>
      <c r="M2340" t="s">
        <v>2917</v>
      </c>
    </row>
    <row r="2341" spans="1:13" x14ac:dyDescent="0.35">
      <c r="A2341">
        <v>1192456</v>
      </c>
      <c r="B2341" t="s">
        <v>2632</v>
      </c>
      <c r="C2341" t="s">
        <v>1307</v>
      </c>
      <c r="D2341" t="s">
        <v>4</v>
      </c>
      <c r="E2341" s="3" t="s">
        <v>4</v>
      </c>
      <c r="F2341" t="s">
        <v>1383</v>
      </c>
      <c r="G2341" s="5" t="str">
        <f t="shared" si="36"/>
        <v>View Response</v>
      </c>
      <c r="H2341" t="s">
        <v>3020</v>
      </c>
      <c r="I2341" t="s">
        <v>3024</v>
      </c>
      <c r="J2341" t="s">
        <v>3022</v>
      </c>
      <c r="M2341" t="s">
        <v>2952</v>
      </c>
    </row>
    <row r="2342" spans="1:13" x14ac:dyDescent="0.35">
      <c r="A2342">
        <v>1192456</v>
      </c>
      <c r="B2342" t="s">
        <v>2632</v>
      </c>
      <c r="C2342" t="s">
        <v>1307</v>
      </c>
      <c r="D2342" t="s">
        <v>4</v>
      </c>
      <c r="E2342" s="3" t="s">
        <v>4</v>
      </c>
      <c r="F2342" t="s">
        <v>1383</v>
      </c>
      <c r="G2342" s="5" t="str">
        <f t="shared" si="36"/>
        <v>View Response</v>
      </c>
      <c r="H2342" t="s">
        <v>3020</v>
      </c>
      <c r="I2342" t="s">
        <v>3024</v>
      </c>
      <c r="J2342" t="s">
        <v>3022</v>
      </c>
      <c r="M2342" t="s">
        <v>2953</v>
      </c>
    </row>
    <row r="2343" spans="1:13" x14ac:dyDescent="0.35">
      <c r="A2343">
        <v>1192457</v>
      </c>
      <c r="B2343" t="s">
        <v>2536</v>
      </c>
      <c r="C2343" t="s">
        <v>4</v>
      </c>
      <c r="D2343" t="s">
        <v>4</v>
      </c>
      <c r="E2343" s="3" t="s">
        <v>4</v>
      </c>
      <c r="F2343" t="s">
        <v>1384</v>
      </c>
      <c r="G2343" s="5" t="str">
        <f t="shared" si="36"/>
        <v>View Response</v>
      </c>
      <c r="H2343" t="s">
        <v>3020</v>
      </c>
      <c r="I2343" t="s">
        <v>3023</v>
      </c>
      <c r="J2343" t="s">
        <v>3029</v>
      </c>
      <c r="M2343" t="s">
        <v>2917</v>
      </c>
    </row>
    <row r="2344" spans="1:13" x14ac:dyDescent="0.35">
      <c r="A2344">
        <v>1192459</v>
      </c>
      <c r="B2344" t="s">
        <v>2651</v>
      </c>
      <c r="C2344" t="s">
        <v>4</v>
      </c>
      <c r="D2344" t="s">
        <v>4</v>
      </c>
      <c r="E2344" s="3" t="s">
        <v>4</v>
      </c>
      <c r="F2344" t="s">
        <v>1385</v>
      </c>
      <c r="G2344" s="5" t="str">
        <f t="shared" si="36"/>
        <v>View Response</v>
      </c>
      <c r="H2344" t="s">
        <v>3020</v>
      </c>
      <c r="I2344" t="s">
        <v>3029</v>
      </c>
      <c r="J2344" t="s">
        <v>3029</v>
      </c>
      <c r="M2344" t="s">
        <v>2923</v>
      </c>
    </row>
    <row r="2345" spans="1:13" x14ac:dyDescent="0.35">
      <c r="A2345">
        <v>1192459</v>
      </c>
      <c r="B2345" t="s">
        <v>2651</v>
      </c>
      <c r="C2345" t="s">
        <v>4</v>
      </c>
      <c r="D2345" t="s">
        <v>4</v>
      </c>
      <c r="E2345" s="3" t="s">
        <v>4</v>
      </c>
      <c r="F2345" t="s">
        <v>1385</v>
      </c>
      <c r="G2345" s="5" t="str">
        <f t="shared" si="36"/>
        <v>View Response</v>
      </c>
      <c r="H2345" t="s">
        <v>3020</v>
      </c>
      <c r="I2345" t="s">
        <v>3029</v>
      </c>
      <c r="J2345" t="s">
        <v>3029</v>
      </c>
      <c r="M2345" t="s">
        <v>2924</v>
      </c>
    </row>
    <row r="2346" spans="1:13" x14ac:dyDescent="0.35">
      <c r="A2346">
        <v>1192459</v>
      </c>
      <c r="B2346" t="s">
        <v>2651</v>
      </c>
      <c r="C2346" t="s">
        <v>4</v>
      </c>
      <c r="D2346" t="s">
        <v>4</v>
      </c>
      <c r="E2346" s="3" t="s">
        <v>4</v>
      </c>
      <c r="F2346" t="s">
        <v>1385</v>
      </c>
      <c r="G2346" s="5" t="str">
        <f t="shared" si="36"/>
        <v>View Response</v>
      </c>
      <c r="H2346" t="s">
        <v>3020</v>
      </c>
      <c r="I2346" t="s">
        <v>3029</v>
      </c>
      <c r="J2346" t="s">
        <v>3029</v>
      </c>
      <c r="M2346" t="s">
        <v>2950</v>
      </c>
    </row>
    <row r="2347" spans="1:13" x14ac:dyDescent="0.35">
      <c r="A2347">
        <v>1192460</v>
      </c>
      <c r="B2347" t="s">
        <v>2657</v>
      </c>
      <c r="C2347" t="s">
        <v>4</v>
      </c>
      <c r="D2347" t="s">
        <v>4</v>
      </c>
      <c r="E2347" s="3" t="s">
        <v>127</v>
      </c>
      <c r="F2347" t="s">
        <v>1386</v>
      </c>
      <c r="G2347" s="5" t="str">
        <f t="shared" si="36"/>
        <v>View Response</v>
      </c>
      <c r="H2347" t="s">
        <v>3029</v>
      </c>
      <c r="I2347" t="s">
        <v>3024</v>
      </c>
      <c r="J2347" t="s">
        <v>3029</v>
      </c>
      <c r="M2347" t="s">
        <v>2945</v>
      </c>
    </row>
    <row r="2348" spans="1:13" x14ac:dyDescent="0.35">
      <c r="A2348">
        <v>1192460</v>
      </c>
      <c r="B2348" t="s">
        <v>2657</v>
      </c>
      <c r="C2348" t="s">
        <v>4</v>
      </c>
      <c r="D2348" t="s">
        <v>4</v>
      </c>
      <c r="E2348" s="3" t="s">
        <v>127</v>
      </c>
      <c r="F2348" t="s">
        <v>1386</v>
      </c>
      <c r="G2348" s="5" t="str">
        <f t="shared" si="36"/>
        <v>View Response</v>
      </c>
      <c r="H2348" t="s">
        <v>3029</v>
      </c>
      <c r="I2348" t="s">
        <v>3024</v>
      </c>
      <c r="J2348" t="s">
        <v>3029</v>
      </c>
      <c r="M2348" t="s">
        <v>2946</v>
      </c>
    </row>
    <row r="2349" spans="1:13" x14ac:dyDescent="0.35">
      <c r="A2349">
        <v>1192460</v>
      </c>
      <c r="B2349" t="s">
        <v>2657</v>
      </c>
      <c r="C2349" t="s">
        <v>4</v>
      </c>
      <c r="D2349" t="s">
        <v>4</v>
      </c>
      <c r="E2349" s="3" t="s">
        <v>127</v>
      </c>
      <c r="F2349" t="s">
        <v>1386</v>
      </c>
      <c r="G2349" s="5" t="str">
        <f t="shared" si="36"/>
        <v>View Response</v>
      </c>
      <c r="H2349" t="s">
        <v>3029</v>
      </c>
      <c r="I2349" t="s">
        <v>3024</v>
      </c>
      <c r="J2349" t="s">
        <v>3029</v>
      </c>
      <c r="M2349" t="s">
        <v>2947</v>
      </c>
    </row>
    <row r="2350" spans="1:13" x14ac:dyDescent="0.35">
      <c r="A2350">
        <v>1192461</v>
      </c>
      <c r="B2350" t="s">
        <v>2658</v>
      </c>
      <c r="C2350" t="s">
        <v>4</v>
      </c>
      <c r="D2350" t="s">
        <v>1387</v>
      </c>
      <c r="E2350" s="3" t="s">
        <v>127</v>
      </c>
      <c r="F2350" t="s">
        <v>1388</v>
      </c>
      <c r="G2350" s="5" t="str">
        <f t="shared" si="36"/>
        <v>View Response</v>
      </c>
      <c r="H2350" t="s">
        <v>3020</v>
      </c>
      <c r="I2350" t="s">
        <v>3024</v>
      </c>
      <c r="J2350" t="s">
        <v>3029</v>
      </c>
      <c r="M2350" t="s">
        <v>2923</v>
      </c>
    </row>
    <row r="2351" spans="1:13" x14ac:dyDescent="0.35">
      <c r="A2351">
        <v>1192461</v>
      </c>
      <c r="B2351" t="s">
        <v>2658</v>
      </c>
      <c r="C2351" t="s">
        <v>4</v>
      </c>
      <c r="D2351" t="s">
        <v>1387</v>
      </c>
      <c r="E2351" s="3" t="s">
        <v>127</v>
      </c>
      <c r="F2351" t="s">
        <v>1388</v>
      </c>
      <c r="G2351" s="5" t="str">
        <f t="shared" si="36"/>
        <v>View Response</v>
      </c>
      <c r="H2351" t="s">
        <v>3020</v>
      </c>
      <c r="I2351" t="s">
        <v>3024</v>
      </c>
      <c r="J2351" t="s">
        <v>3029</v>
      </c>
      <c r="M2351" t="s">
        <v>2950</v>
      </c>
    </row>
    <row r="2352" spans="1:13" x14ac:dyDescent="0.35">
      <c r="A2352">
        <v>1192462</v>
      </c>
      <c r="B2352" t="s">
        <v>2651</v>
      </c>
      <c r="C2352" t="s">
        <v>4</v>
      </c>
      <c r="D2352" t="s">
        <v>4</v>
      </c>
      <c r="E2352" s="3" t="s">
        <v>4</v>
      </c>
      <c r="F2352" t="s">
        <v>1389</v>
      </c>
      <c r="G2352" s="5" t="str">
        <f t="shared" si="36"/>
        <v>View Response</v>
      </c>
      <c r="H2352" t="s">
        <v>3020</v>
      </c>
      <c r="I2352" t="s">
        <v>3029</v>
      </c>
      <c r="J2352" t="s">
        <v>3029</v>
      </c>
      <c r="M2352" t="s">
        <v>2923</v>
      </c>
    </row>
    <row r="2353" spans="1:14" x14ac:dyDescent="0.35">
      <c r="A2353">
        <v>1192462</v>
      </c>
      <c r="B2353" t="s">
        <v>2651</v>
      </c>
      <c r="C2353" t="s">
        <v>4</v>
      </c>
      <c r="D2353" t="s">
        <v>4</v>
      </c>
      <c r="E2353" s="3" t="s">
        <v>4</v>
      </c>
      <c r="F2353" t="s">
        <v>1389</v>
      </c>
      <c r="G2353" s="5" t="str">
        <f t="shared" si="36"/>
        <v>View Response</v>
      </c>
      <c r="H2353" t="s">
        <v>3020</v>
      </c>
      <c r="I2353" t="s">
        <v>3029</v>
      </c>
      <c r="J2353" t="s">
        <v>3029</v>
      </c>
      <c r="M2353" t="s">
        <v>2924</v>
      </c>
    </row>
    <row r="2354" spans="1:14" x14ac:dyDescent="0.35">
      <c r="A2354">
        <v>1192462</v>
      </c>
      <c r="B2354" t="s">
        <v>2651</v>
      </c>
      <c r="C2354" t="s">
        <v>4</v>
      </c>
      <c r="D2354" t="s">
        <v>4</v>
      </c>
      <c r="E2354" s="3" t="s">
        <v>4</v>
      </c>
      <c r="F2354" t="s">
        <v>1389</v>
      </c>
      <c r="G2354" s="5" t="str">
        <f t="shared" si="36"/>
        <v>View Response</v>
      </c>
      <c r="H2354" t="s">
        <v>3020</v>
      </c>
      <c r="I2354" t="s">
        <v>3029</v>
      </c>
      <c r="J2354" t="s">
        <v>3029</v>
      </c>
      <c r="M2354" t="s">
        <v>2950</v>
      </c>
    </row>
    <row r="2355" spans="1:14" x14ac:dyDescent="0.35">
      <c r="A2355">
        <v>1192463</v>
      </c>
      <c r="B2355" t="s">
        <v>2649</v>
      </c>
      <c r="C2355" t="s">
        <v>4</v>
      </c>
      <c r="D2355" t="s">
        <v>4</v>
      </c>
      <c r="E2355" s="3" t="s">
        <v>4</v>
      </c>
      <c r="F2355" t="s">
        <v>1390</v>
      </c>
      <c r="G2355" s="5" t="str">
        <f t="shared" si="36"/>
        <v>View Response</v>
      </c>
      <c r="H2355" t="s">
        <v>3020</v>
      </c>
      <c r="I2355" t="s">
        <v>3023</v>
      </c>
      <c r="J2355" t="s">
        <v>3029</v>
      </c>
      <c r="N2355" t="s">
        <v>232</v>
      </c>
    </row>
    <row r="2356" spans="1:14" x14ac:dyDescent="0.35">
      <c r="A2356">
        <v>1192463</v>
      </c>
      <c r="B2356" t="s">
        <v>2649</v>
      </c>
      <c r="C2356" t="s">
        <v>4</v>
      </c>
      <c r="D2356" t="s">
        <v>4</v>
      </c>
      <c r="E2356" s="3" t="s">
        <v>4</v>
      </c>
      <c r="F2356" t="s">
        <v>1390</v>
      </c>
      <c r="G2356" s="5" t="str">
        <f t="shared" si="36"/>
        <v>View Response</v>
      </c>
      <c r="H2356" t="s">
        <v>3020</v>
      </c>
      <c r="I2356" t="s">
        <v>3023</v>
      </c>
      <c r="J2356" t="s">
        <v>3029</v>
      </c>
      <c r="M2356" t="s">
        <v>2916</v>
      </c>
    </row>
    <row r="2357" spans="1:14" x14ac:dyDescent="0.35">
      <c r="A2357">
        <v>1192464</v>
      </c>
      <c r="B2357" t="s">
        <v>2651</v>
      </c>
      <c r="C2357" t="s">
        <v>4</v>
      </c>
      <c r="D2357" t="s">
        <v>4</v>
      </c>
      <c r="E2357" s="3" t="s">
        <v>4</v>
      </c>
      <c r="F2357" t="s">
        <v>1391</v>
      </c>
      <c r="G2357" s="5" t="str">
        <f t="shared" si="36"/>
        <v>View Response</v>
      </c>
      <c r="H2357" t="s">
        <v>3020</v>
      </c>
      <c r="I2357" t="s">
        <v>3029</v>
      </c>
      <c r="J2357" t="s">
        <v>3029</v>
      </c>
      <c r="M2357" t="s">
        <v>2923</v>
      </c>
    </row>
    <row r="2358" spans="1:14" x14ac:dyDescent="0.35">
      <c r="A2358">
        <v>1192464</v>
      </c>
      <c r="B2358" t="s">
        <v>2651</v>
      </c>
      <c r="C2358" t="s">
        <v>4</v>
      </c>
      <c r="D2358" t="s">
        <v>4</v>
      </c>
      <c r="E2358" s="3" t="s">
        <v>4</v>
      </c>
      <c r="F2358" t="s">
        <v>1391</v>
      </c>
      <c r="G2358" s="5" t="str">
        <f t="shared" si="36"/>
        <v>View Response</v>
      </c>
      <c r="H2358" t="s">
        <v>3020</v>
      </c>
      <c r="I2358" t="s">
        <v>3029</v>
      </c>
      <c r="J2358" t="s">
        <v>3029</v>
      </c>
      <c r="M2358" t="s">
        <v>2924</v>
      </c>
    </row>
    <row r="2359" spans="1:14" x14ac:dyDescent="0.35">
      <c r="A2359">
        <v>1192464</v>
      </c>
      <c r="B2359" t="s">
        <v>2651</v>
      </c>
      <c r="C2359" t="s">
        <v>4</v>
      </c>
      <c r="D2359" t="s">
        <v>4</v>
      </c>
      <c r="E2359" s="3" t="s">
        <v>4</v>
      </c>
      <c r="F2359" t="s">
        <v>1391</v>
      </c>
      <c r="G2359" s="5" t="str">
        <f t="shared" si="36"/>
        <v>View Response</v>
      </c>
      <c r="H2359" t="s">
        <v>3020</v>
      </c>
      <c r="I2359" t="s">
        <v>3029</v>
      </c>
      <c r="J2359" t="s">
        <v>3029</v>
      </c>
      <c r="M2359" t="s">
        <v>2950</v>
      </c>
    </row>
    <row r="2360" spans="1:14" x14ac:dyDescent="0.35">
      <c r="A2360">
        <v>1192467</v>
      </c>
      <c r="B2360" t="s">
        <v>2099</v>
      </c>
      <c r="D2360" t="s">
        <v>4</v>
      </c>
      <c r="E2360" s="3" t="s">
        <v>127</v>
      </c>
      <c r="F2360" t="s">
        <v>1392</v>
      </c>
      <c r="G2360" s="5" t="str">
        <f t="shared" si="36"/>
        <v>View Response</v>
      </c>
      <c r="H2360" t="s">
        <v>3029</v>
      </c>
      <c r="I2360" t="s">
        <v>3023</v>
      </c>
      <c r="J2360" t="s">
        <v>3029</v>
      </c>
      <c r="M2360" t="s">
        <v>2917</v>
      </c>
    </row>
    <row r="2361" spans="1:14" x14ac:dyDescent="0.35">
      <c r="A2361">
        <v>1192468</v>
      </c>
      <c r="B2361" t="s">
        <v>2659</v>
      </c>
      <c r="C2361" t="s">
        <v>4</v>
      </c>
      <c r="D2361" t="s">
        <v>4</v>
      </c>
      <c r="E2361" s="3" t="s">
        <v>127</v>
      </c>
      <c r="F2361" t="s">
        <v>1393</v>
      </c>
      <c r="G2361" s="5" t="str">
        <f t="shared" si="36"/>
        <v>View Response</v>
      </c>
      <c r="H2361" t="s">
        <v>3020</v>
      </c>
      <c r="I2361" t="s">
        <v>3023</v>
      </c>
      <c r="J2361" t="s">
        <v>3021</v>
      </c>
      <c r="K2361" t="s">
        <v>2940</v>
      </c>
    </row>
    <row r="2362" spans="1:14" x14ac:dyDescent="0.35">
      <c r="A2362">
        <v>1192468</v>
      </c>
      <c r="B2362" t="s">
        <v>2659</v>
      </c>
      <c r="C2362" t="s">
        <v>4</v>
      </c>
      <c r="D2362" t="s">
        <v>4</v>
      </c>
      <c r="E2362" s="3" t="s">
        <v>127</v>
      </c>
      <c r="F2362" t="s">
        <v>1393</v>
      </c>
      <c r="G2362" s="5" t="str">
        <f t="shared" si="36"/>
        <v>View Response</v>
      </c>
      <c r="H2362" t="s">
        <v>3020</v>
      </c>
      <c r="I2362" t="s">
        <v>3023</v>
      </c>
      <c r="J2362" t="s">
        <v>3021</v>
      </c>
      <c r="K2362" t="s">
        <v>2941</v>
      </c>
    </row>
    <row r="2363" spans="1:14" x14ac:dyDescent="0.35">
      <c r="A2363">
        <v>1192468</v>
      </c>
      <c r="B2363" t="s">
        <v>2659</v>
      </c>
      <c r="C2363" t="s">
        <v>4</v>
      </c>
      <c r="D2363" t="s">
        <v>4</v>
      </c>
      <c r="E2363" s="3" t="s">
        <v>127</v>
      </c>
      <c r="F2363" t="s">
        <v>1393</v>
      </c>
      <c r="G2363" s="5" t="str">
        <f t="shared" si="36"/>
        <v>View Response</v>
      </c>
      <c r="H2363" t="s">
        <v>3020</v>
      </c>
      <c r="I2363" t="s">
        <v>3023</v>
      </c>
      <c r="J2363" t="s">
        <v>3021</v>
      </c>
      <c r="L2363" t="s">
        <v>2987</v>
      </c>
    </row>
    <row r="2364" spans="1:14" x14ac:dyDescent="0.35">
      <c r="A2364">
        <v>1192468</v>
      </c>
      <c r="B2364" t="s">
        <v>2659</v>
      </c>
      <c r="C2364" t="s">
        <v>4</v>
      </c>
      <c r="D2364" t="s">
        <v>4</v>
      </c>
      <c r="E2364" s="3" t="s">
        <v>127</v>
      </c>
      <c r="F2364" t="s">
        <v>1393</v>
      </c>
      <c r="G2364" s="5" t="str">
        <f t="shared" si="36"/>
        <v>View Response</v>
      </c>
      <c r="H2364" t="s">
        <v>3020</v>
      </c>
      <c r="I2364" t="s">
        <v>3023</v>
      </c>
      <c r="J2364" t="s">
        <v>3021</v>
      </c>
      <c r="L2364" t="s">
        <v>2960</v>
      </c>
    </row>
    <row r="2365" spans="1:14" x14ac:dyDescent="0.35">
      <c r="A2365">
        <v>1192468</v>
      </c>
      <c r="B2365" t="s">
        <v>2659</v>
      </c>
      <c r="C2365" t="s">
        <v>4</v>
      </c>
      <c r="D2365" t="s">
        <v>4</v>
      </c>
      <c r="E2365" s="3" t="s">
        <v>127</v>
      </c>
      <c r="F2365" t="s">
        <v>1393</v>
      </c>
      <c r="G2365" s="5" t="str">
        <f t="shared" si="36"/>
        <v>View Response</v>
      </c>
      <c r="H2365" t="s">
        <v>3020</v>
      </c>
      <c r="I2365" t="s">
        <v>3023</v>
      </c>
      <c r="J2365" t="s">
        <v>3021</v>
      </c>
      <c r="L2365" t="s">
        <v>2949</v>
      </c>
    </row>
    <row r="2366" spans="1:14" x14ac:dyDescent="0.35">
      <c r="A2366">
        <v>1192468</v>
      </c>
      <c r="B2366" t="s">
        <v>2659</v>
      </c>
      <c r="C2366" t="s">
        <v>4</v>
      </c>
      <c r="D2366" t="s">
        <v>4</v>
      </c>
      <c r="E2366" s="3" t="s">
        <v>127</v>
      </c>
      <c r="F2366" t="s">
        <v>1393</v>
      </c>
      <c r="G2366" s="5" t="str">
        <f t="shared" si="36"/>
        <v>View Response</v>
      </c>
      <c r="H2366" t="s">
        <v>3020</v>
      </c>
      <c r="I2366" t="s">
        <v>3023</v>
      </c>
      <c r="J2366" t="s">
        <v>3021</v>
      </c>
      <c r="L2366" t="s">
        <v>2985</v>
      </c>
    </row>
    <row r="2367" spans="1:14" x14ac:dyDescent="0.35">
      <c r="A2367">
        <v>1192468</v>
      </c>
      <c r="B2367" t="s">
        <v>2659</v>
      </c>
      <c r="C2367" t="s">
        <v>4</v>
      </c>
      <c r="D2367" t="s">
        <v>4</v>
      </c>
      <c r="E2367" s="3" t="s">
        <v>127</v>
      </c>
      <c r="F2367" t="s">
        <v>1393</v>
      </c>
      <c r="G2367" s="5" t="str">
        <f t="shared" si="36"/>
        <v>View Response</v>
      </c>
      <c r="H2367" t="s">
        <v>3020</v>
      </c>
      <c r="I2367" t="s">
        <v>3023</v>
      </c>
      <c r="J2367" t="s">
        <v>3021</v>
      </c>
      <c r="L2367" t="s">
        <v>2990</v>
      </c>
    </row>
    <row r="2368" spans="1:14" x14ac:dyDescent="0.35">
      <c r="A2368">
        <v>1192468</v>
      </c>
      <c r="B2368" t="s">
        <v>2659</v>
      </c>
      <c r="C2368" t="s">
        <v>4</v>
      </c>
      <c r="D2368" t="s">
        <v>4</v>
      </c>
      <c r="E2368" s="3" t="s">
        <v>127</v>
      </c>
      <c r="F2368" t="s">
        <v>1393</v>
      </c>
      <c r="G2368" s="5" t="str">
        <f t="shared" si="36"/>
        <v>View Response</v>
      </c>
      <c r="H2368" t="s">
        <v>3020</v>
      </c>
      <c r="I2368" t="s">
        <v>3023</v>
      </c>
      <c r="J2368" t="s">
        <v>3021</v>
      </c>
      <c r="L2368" t="s">
        <v>2954</v>
      </c>
    </row>
    <row r="2369" spans="1:12" x14ac:dyDescent="0.35">
      <c r="A2369">
        <v>1192468</v>
      </c>
      <c r="B2369" t="s">
        <v>2659</v>
      </c>
      <c r="C2369" t="s">
        <v>4</v>
      </c>
      <c r="D2369" t="s">
        <v>4</v>
      </c>
      <c r="E2369" s="3" t="s">
        <v>127</v>
      </c>
      <c r="F2369" t="s">
        <v>1393</v>
      </c>
      <c r="G2369" s="5" t="str">
        <f t="shared" si="36"/>
        <v>View Response</v>
      </c>
      <c r="H2369" t="s">
        <v>3020</v>
      </c>
      <c r="I2369" t="s">
        <v>3023</v>
      </c>
      <c r="J2369" t="s">
        <v>3021</v>
      </c>
      <c r="L2369" t="s">
        <v>2943</v>
      </c>
    </row>
    <row r="2370" spans="1:12" x14ac:dyDescent="0.35">
      <c r="A2370">
        <v>1192468</v>
      </c>
      <c r="B2370" t="s">
        <v>2659</v>
      </c>
      <c r="C2370" t="s">
        <v>4</v>
      </c>
      <c r="D2370" t="s">
        <v>4</v>
      </c>
      <c r="E2370" s="3" t="s">
        <v>127</v>
      </c>
      <c r="F2370" t="s">
        <v>1393</v>
      </c>
      <c r="G2370" s="5" t="str">
        <f t="shared" si="36"/>
        <v>View Response</v>
      </c>
      <c r="H2370" t="s">
        <v>3020</v>
      </c>
      <c r="I2370" t="s">
        <v>3023</v>
      </c>
      <c r="J2370" t="s">
        <v>3021</v>
      </c>
      <c r="L2370" t="s">
        <v>2955</v>
      </c>
    </row>
    <row r="2371" spans="1:12" x14ac:dyDescent="0.35">
      <c r="A2371">
        <v>1192468</v>
      </c>
      <c r="B2371" t="s">
        <v>2659</v>
      </c>
      <c r="C2371" t="s">
        <v>4</v>
      </c>
      <c r="D2371" t="s">
        <v>4</v>
      </c>
      <c r="E2371" s="3" t="s">
        <v>127</v>
      </c>
      <c r="F2371" t="s">
        <v>1393</v>
      </c>
      <c r="G2371" s="5" t="str">
        <f t="shared" ref="G2371:G2434" si="37">HYPERLINK(F2371,"View Response")</f>
        <v>View Response</v>
      </c>
      <c r="H2371" t="s">
        <v>3020</v>
      </c>
      <c r="I2371" t="s">
        <v>3023</v>
      </c>
      <c r="J2371" t="s">
        <v>3021</v>
      </c>
      <c r="L2371" t="s">
        <v>2991</v>
      </c>
    </row>
    <row r="2372" spans="1:12" x14ac:dyDescent="0.35">
      <c r="A2372">
        <v>1192468</v>
      </c>
      <c r="B2372" t="s">
        <v>2659</v>
      </c>
      <c r="C2372" t="s">
        <v>4</v>
      </c>
      <c r="D2372" t="s">
        <v>4</v>
      </c>
      <c r="E2372" s="3" t="s">
        <v>127</v>
      </c>
      <c r="F2372" t="s">
        <v>1393</v>
      </c>
      <c r="G2372" s="5" t="str">
        <f t="shared" si="37"/>
        <v>View Response</v>
      </c>
      <c r="H2372" t="s">
        <v>3020</v>
      </c>
      <c r="I2372" t="s">
        <v>3023</v>
      </c>
      <c r="J2372" t="s">
        <v>3021</v>
      </c>
      <c r="L2372" t="s">
        <v>2942</v>
      </c>
    </row>
    <row r="2373" spans="1:12" x14ac:dyDescent="0.35">
      <c r="A2373">
        <v>1192468</v>
      </c>
      <c r="B2373" t="s">
        <v>2659</v>
      </c>
      <c r="C2373" t="s">
        <v>4</v>
      </c>
      <c r="D2373" t="s">
        <v>4</v>
      </c>
      <c r="E2373" s="3" t="s">
        <v>127</v>
      </c>
      <c r="F2373" t="s">
        <v>1393</v>
      </c>
      <c r="G2373" s="5" t="str">
        <f t="shared" si="37"/>
        <v>View Response</v>
      </c>
      <c r="H2373" t="s">
        <v>3020</v>
      </c>
      <c r="I2373" t="s">
        <v>3023</v>
      </c>
      <c r="J2373" t="s">
        <v>3021</v>
      </c>
      <c r="L2373" t="s">
        <v>2968</v>
      </c>
    </row>
    <row r="2374" spans="1:12" x14ac:dyDescent="0.35">
      <c r="A2374">
        <v>1192468</v>
      </c>
      <c r="B2374" t="s">
        <v>2659</v>
      </c>
      <c r="C2374" t="s">
        <v>4</v>
      </c>
      <c r="D2374" t="s">
        <v>4</v>
      </c>
      <c r="E2374" s="3" t="s">
        <v>127</v>
      </c>
      <c r="F2374" t="s">
        <v>1393</v>
      </c>
      <c r="G2374" s="5" t="str">
        <f t="shared" si="37"/>
        <v>View Response</v>
      </c>
      <c r="H2374" t="s">
        <v>3020</v>
      </c>
      <c r="I2374" t="s">
        <v>3023</v>
      </c>
      <c r="J2374" t="s">
        <v>3021</v>
      </c>
      <c r="L2374" t="s">
        <v>2981</v>
      </c>
    </row>
    <row r="2375" spans="1:12" x14ac:dyDescent="0.35">
      <c r="A2375">
        <v>1192468</v>
      </c>
      <c r="B2375" t="s">
        <v>2659</v>
      </c>
      <c r="C2375" t="s">
        <v>4</v>
      </c>
      <c r="D2375" t="s">
        <v>4</v>
      </c>
      <c r="E2375" s="3" t="s">
        <v>127</v>
      </c>
      <c r="F2375" t="s">
        <v>1393</v>
      </c>
      <c r="G2375" s="5" t="str">
        <f t="shared" si="37"/>
        <v>View Response</v>
      </c>
      <c r="H2375" t="s">
        <v>3020</v>
      </c>
      <c r="I2375" t="s">
        <v>3023</v>
      </c>
      <c r="J2375" t="s">
        <v>3021</v>
      </c>
      <c r="L2375" t="s">
        <v>3004</v>
      </c>
    </row>
    <row r="2376" spans="1:12" x14ac:dyDescent="0.35">
      <c r="A2376">
        <v>1192468</v>
      </c>
      <c r="B2376" t="s">
        <v>2659</v>
      </c>
      <c r="C2376" t="s">
        <v>4</v>
      </c>
      <c r="D2376" t="s">
        <v>4</v>
      </c>
      <c r="E2376" s="3" t="s">
        <v>127</v>
      </c>
      <c r="F2376" t="s">
        <v>1393</v>
      </c>
      <c r="G2376" s="5" t="str">
        <f t="shared" si="37"/>
        <v>View Response</v>
      </c>
      <c r="H2376" t="s">
        <v>3020</v>
      </c>
      <c r="I2376" t="s">
        <v>3023</v>
      </c>
      <c r="J2376" t="s">
        <v>3021</v>
      </c>
      <c r="L2376" t="s">
        <v>3006</v>
      </c>
    </row>
    <row r="2377" spans="1:12" x14ac:dyDescent="0.35">
      <c r="A2377">
        <v>1192468</v>
      </c>
      <c r="B2377" t="s">
        <v>2659</v>
      </c>
      <c r="C2377" t="s">
        <v>4</v>
      </c>
      <c r="D2377" t="s">
        <v>4</v>
      </c>
      <c r="E2377" s="3" t="s">
        <v>127</v>
      </c>
      <c r="F2377" t="s">
        <v>1393</v>
      </c>
      <c r="G2377" s="5" t="str">
        <f t="shared" si="37"/>
        <v>View Response</v>
      </c>
      <c r="H2377" t="s">
        <v>3020</v>
      </c>
      <c r="I2377" t="s">
        <v>3023</v>
      </c>
      <c r="J2377" t="s">
        <v>3021</v>
      </c>
      <c r="L2377" t="s">
        <v>3007</v>
      </c>
    </row>
    <row r="2378" spans="1:12" x14ac:dyDescent="0.35">
      <c r="A2378">
        <v>1192468</v>
      </c>
      <c r="B2378" t="s">
        <v>2659</v>
      </c>
      <c r="C2378" t="s">
        <v>4</v>
      </c>
      <c r="D2378" t="s">
        <v>4</v>
      </c>
      <c r="E2378" s="3" t="s">
        <v>127</v>
      </c>
      <c r="F2378" t="s">
        <v>1393</v>
      </c>
      <c r="G2378" s="5" t="str">
        <f t="shared" si="37"/>
        <v>View Response</v>
      </c>
      <c r="H2378" t="s">
        <v>3020</v>
      </c>
      <c r="I2378" t="s">
        <v>3023</v>
      </c>
      <c r="J2378" t="s">
        <v>3021</v>
      </c>
      <c r="L2378" t="s">
        <v>3008</v>
      </c>
    </row>
    <row r="2379" spans="1:12" x14ac:dyDescent="0.35">
      <c r="A2379">
        <v>1192468</v>
      </c>
      <c r="B2379" t="s">
        <v>2659</v>
      </c>
      <c r="C2379" t="s">
        <v>4</v>
      </c>
      <c r="D2379" t="s">
        <v>4</v>
      </c>
      <c r="E2379" s="3" t="s">
        <v>127</v>
      </c>
      <c r="F2379" t="s">
        <v>1393</v>
      </c>
      <c r="G2379" s="5" t="str">
        <f t="shared" si="37"/>
        <v>View Response</v>
      </c>
      <c r="H2379" t="s">
        <v>3020</v>
      </c>
      <c r="I2379" t="s">
        <v>3023</v>
      </c>
      <c r="J2379" t="s">
        <v>3021</v>
      </c>
      <c r="L2379" t="s">
        <v>2925</v>
      </c>
    </row>
    <row r="2380" spans="1:12" x14ac:dyDescent="0.35">
      <c r="A2380">
        <v>1192468</v>
      </c>
      <c r="B2380" t="s">
        <v>2659</v>
      </c>
      <c r="C2380" t="s">
        <v>4</v>
      </c>
      <c r="D2380" t="s">
        <v>4</v>
      </c>
      <c r="E2380" s="3" t="s">
        <v>127</v>
      </c>
      <c r="F2380" t="s">
        <v>1393</v>
      </c>
      <c r="G2380" s="5" t="str">
        <f t="shared" si="37"/>
        <v>View Response</v>
      </c>
      <c r="H2380" t="s">
        <v>3020</v>
      </c>
      <c r="I2380" t="s">
        <v>3023</v>
      </c>
      <c r="J2380" t="s">
        <v>3021</v>
      </c>
      <c r="L2380" t="s">
        <v>2998</v>
      </c>
    </row>
    <row r="2381" spans="1:12" x14ac:dyDescent="0.35">
      <c r="A2381">
        <v>1192468</v>
      </c>
      <c r="B2381" t="s">
        <v>2659</v>
      </c>
      <c r="C2381" t="s">
        <v>4</v>
      </c>
      <c r="D2381" t="s">
        <v>4</v>
      </c>
      <c r="E2381" s="3" t="s">
        <v>127</v>
      </c>
      <c r="F2381" t="s">
        <v>1393</v>
      </c>
      <c r="G2381" s="5" t="str">
        <f t="shared" si="37"/>
        <v>View Response</v>
      </c>
      <c r="H2381" t="s">
        <v>3020</v>
      </c>
      <c r="I2381" t="s">
        <v>3023</v>
      </c>
      <c r="J2381" t="s">
        <v>3021</v>
      </c>
      <c r="L2381" t="s">
        <v>2995</v>
      </c>
    </row>
    <row r="2382" spans="1:12" x14ac:dyDescent="0.35">
      <c r="A2382">
        <v>1192468</v>
      </c>
      <c r="B2382" t="s">
        <v>2659</v>
      </c>
      <c r="C2382" t="s">
        <v>4</v>
      </c>
      <c r="D2382" t="s">
        <v>4</v>
      </c>
      <c r="E2382" s="3" t="s">
        <v>127</v>
      </c>
      <c r="F2382" t="s">
        <v>1393</v>
      </c>
      <c r="G2382" s="5" t="str">
        <f t="shared" si="37"/>
        <v>View Response</v>
      </c>
      <c r="H2382" t="s">
        <v>3020</v>
      </c>
      <c r="I2382" t="s">
        <v>3023</v>
      </c>
      <c r="J2382" t="s">
        <v>3021</v>
      </c>
      <c r="L2382" t="s">
        <v>3009</v>
      </c>
    </row>
    <row r="2383" spans="1:12" x14ac:dyDescent="0.35">
      <c r="A2383">
        <v>1192468</v>
      </c>
      <c r="B2383" t="s">
        <v>2659</v>
      </c>
      <c r="C2383" t="s">
        <v>4</v>
      </c>
      <c r="D2383" t="s">
        <v>4</v>
      </c>
      <c r="E2383" s="3" t="s">
        <v>127</v>
      </c>
      <c r="F2383" t="s">
        <v>1393</v>
      </c>
      <c r="G2383" s="5" t="str">
        <f t="shared" si="37"/>
        <v>View Response</v>
      </c>
      <c r="H2383" t="s">
        <v>3020</v>
      </c>
      <c r="I2383" t="s">
        <v>3023</v>
      </c>
      <c r="J2383" t="s">
        <v>3021</v>
      </c>
      <c r="L2383" t="s">
        <v>2973</v>
      </c>
    </row>
    <row r="2384" spans="1:12" x14ac:dyDescent="0.35">
      <c r="A2384">
        <v>1192468</v>
      </c>
      <c r="B2384" t="s">
        <v>2659</v>
      </c>
      <c r="C2384" t="s">
        <v>4</v>
      </c>
      <c r="D2384" t="s">
        <v>4</v>
      </c>
      <c r="E2384" s="3" t="s">
        <v>127</v>
      </c>
      <c r="F2384" t="s">
        <v>1393</v>
      </c>
      <c r="G2384" s="5" t="str">
        <f t="shared" si="37"/>
        <v>View Response</v>
      </c>
      <c r="H2384" t="s">
        <v>3020</v>
      </c>
      <c r="I2384" t="s">
        <v>3023</v>
      </c>
      <c r="J2384" t="s">
        <v>3021</v>
      </c>
      <c r="L2384" t="s">
        <v>2974</v>
      </c>
    </row>
    <row r="2385" spans="1:14" x14ac:dyDescent="0.35">
      <c r="A2385">
        <v>1192468</v>
      </c>
      <c r="B2385" t="s">
        <v>2659</v>
      </c>
      <c r="C2385" t="s">
        <v>4</v>
      </c>
      <c r="D2385" t="s">
        <v>4</v>
      </c>
      <c r="E2385" s="3" t="s">
        <v>127</v>
      </c>
      <c r="F2385" t="s">
        <v>1393</v>
      </c>
      <c r="G2385" s="5" t="str">
        <f t="shared" si="37"/>
        <v>View Response</v>
      </c>
      <c r="H2385" t="s">
        <v>3020</v>
      </c>
      <c r="I2385" t="s">
        <v>3023</v>
      </c>
      <c r="J2385" t="s">
        <v>3021</v>
      </c>
      <c r="L2385" t="s">
        <v>2937</v>
      </c>
    </row>
    <row r="2386" spans="1:14" x14ac:dyDescent="0.35">
      <c r="A2386">
        <v>1192468</v>
      </c>
      <c r="B2386" t="s">
        <v>2659</v>
      </c>
      <c r="C2386" t="s">
        <v>4</v>
      </c>
      <c r="D2386" t="s">
        <v>4</v>
      </c>
      <c r="E2386" s="3" t="s">
        <v>127</v>
      </c>
      <c r="F2386" t="s">
        <v>1393</v>
      </c>
      <c r="G2386" s="5" t="str">
        <f t="shared" si="37"/>
        <v>View Response</v>
      </c>
      <c r="H2386" t="s">
        <v>3020</v>
      </c>
      <c r="I2386" t="s">
        <v>3023</v>
      </c>
      <c r="J2386" t="s">
        <v>3021</v>
      </c>
      <c r="M2386" t="s">
        <v>2999</v>
      </c>
    </row>
    <row r="2387" spans="1:14" x14ac:dyDescent="0.35">
      <c r="A2387">
        <v>1192468</v>
      </c>
      <c r="B2387" t="s">
        <v>2659</v>
      </c>
      <c r="C2387" t="s">
        <v>4</v>
      </c>
      <c r="D2387" t="s">
        <v>4</v>
      </c>
      <c r="E2387" s="3" t="s">
        <v>127</v>
      </c>
      <c r="F2387" t="s">
        <v>1393</v>
      </c>
      <c r="G2387" s="5" t="str">
        <f t="shared" si="37"/>
        <v>View Response</v>
      </c>
      <c r="H2387" t="s">
        <v>3020</v>
      </c>
      <c r="I2387" t="s">
        <v>3023</v>
      </c>
      <c r="J2387" t="s">
        <v>3021</v>
      </c>
      <c r="M2387" t="s">
        <v>3000</v>
      </c>
    </row>
    <row r="2388" spans="1:14" x14ac:dyDescent="0.35">
      <c r="A2388">
        <v>1192469</v>
      </c>
      <c r="B2388" t="s">
        <v>2660</v>
      </c>
      <c r="C2388" t="s">
        <v>4</v>
      </c>
      <c r="D2388" t="s">
        <v>4</v>
      </c>
      <c r="E2388" s="3" t="s">
        <v>127</v>
      </c>
      <c r="F2388" t="s">
        <v>1394</v>
      </c>
      <c r="G2388" s="5" t="str">
        <f t="shared" si="37"/>
        <v>View Response</v>
      </c>
      <c r="H2388" t="s">
        <v>3020</v>
      </c>
      <c r="I2388" t="s">
        <v>3029</v>
      </c>
      <c r="J2388" t="s">
        <v>3021</v>
      </c>
      <c r="N2388" t="s">
        <v>232</v>
      </c>
    </row>
    <row r="2389" spans="1:14" x14ac:dyDescent="0.35">
      <c r="A2389">
        <v>1192469</v>
      </c>
      <c r="B2389" t="s">
        <v>2660</v>
      </c>
      <c r="C2389" t="s">
        <v>4</v>
      </c>
      <c r="D2389" t="s">
        <v>4</v>
      </c>
      <c r="E2389" s="3" t="s">
        <v>127</v>
      </c>
      <c r="F2389" t="s">
        <v>1394</v>
      </c>
      <c r="G2389" s="5" t="str">
        <f t="shared" si="37"/>
        <v>View Response</v>
      </c>
      <c r="H2389" t="s">
        <v>3020</v>
      </c>
      <c r="I2389" t="s">
        <v>3029</v>
      </c>
      <c r="J2389" t="s">
        <v>3021</v>
      </c>
      <c r="M2389" t="s">
        <v>2951</v>
      </c>
    </row>
    <row r="2390" spans="1:14" x14ac:dyDescent="0.35">
      <c r="A2390">
        <v>1192469</v>
      </c>
      <c r="B2390" t="s">
        <v>2660</v>
      </c>
      <c r="C2390" t="s">
        <v>4</v>
      </c>
      <c r="D2390" t="s">
        <v>4</v>
      </c>
      <c r="E2390" s="3" t="s">
        <v>127</v>
      </c>
      <c r="F2390" t="s">
        <v>1394</v>
      </c>
      <c r="G2390" s="5" t="str">
        <f t="shared" si="37"/>
        <v>View Response</v>
      </c>
      <c r="H2390" t="s">
        <v>3020</v>
      </c>
      <c r="I2390" t="s">
        <v>3029</v>
      </c>
      <c r="J2390" t="s">
        <v>3021</v>
      </c>
      <c r="M2390" t="s">
        <v>2952</v>
      </c>
    </row>
    <row r="2391" spans="1:14" x14ac:dyDescent="0.35">
      <c r="A2391">
        <v>1192469</v>
      </c>
      <c r="B2391" t="s">
        <v>2660</v>
      </c>
      <c r="C2391" t="s">
        <v>4</v>
      </c>
      <c r="D2391" t="s">
        <v>4</v>
      </c>
      <c r="E2391" s="3" t="s">
        <v>127</v>
      </c>
      <c r="F2391" t="s">
        <v>1394</v>
      </c>
      <c r="G2391" s="5" t="str">
        <f t="shared" si="37"/>
        <v>View Response</v>
      </c>
      <c r="H2391" t="s">
        <v>3020</v>
      </c>
      <c r="I2391" t="s">
        <v>3029</v>
      </c>
      <c r="J2391" t="s">
        <v>3021</v>
      </c>
      <c r="M2391" t="s">
        <v>3001</v>
      </c>
    </row>
    <row r="2392" spans="1:14" x14ac:dyDescent="0.35">
      <c r="A2392">
        <v>1192469</v>
      </c>
      <c r="B2392" t="s">
        <v>2660</v>
      </c>
      <c r="C2392" t="s">
        <v>4</v>
      </c>
      <c r="D2392" t="s">
        <v>4</v>
      </c>
      <c r="E2392" s="3" t="s">
        <v>127</v>
      </c>
      <c r="F2392" t="s">
        <v>1394</v>
      </c>
      <c r="G2392" s="5" t="str">
        <f t="shared" si="37"/>
        <v>View Response</v>
      </c>
      <c r="H2392" t="s">
        <v>3020</v>
      </c>
      <c r="I2392" t="s">
        <v>3029</v>
      </c>
      <c r="J2392" t="s">
        <v>3021</v>
      </c>
      <c r="M2392" t="s">
        <v>2953</v>
      </c>
    </row>
    <row r="2393" spans="1:14" x14ac:dyDescent="0.35">
      <c r="A2393">
        <v>1192471</v>
      </c>
      <c r="B2393" t="s">
        <v>2632</v>
      </c>
      <c r="C2393" t="s">
        <v>1307</v>
      </c>
      <c r="D2393" t="s">
        <v>4</v>
      </c>
      <c r="E2393" s="3" t="s">
        <v>4</v>
      </c>
      <c r="F2393" t="s">
        <v>1395</v>
      </c>
      <c r="G2393" s="5" t="str">
        <f t="shared" si="37"/>
        <v>View Response</v>
      </c>
      <c r="H2393" t="s">
        <v>3020</v>
      </c>
      <c r="I2393" t="s">
        <v>3024</v>
      </c>
      <c r="J2393" t="s">
        <v>3022</v>
      </c>
      <c r="M2393" t="s">
        <v>2956</v>
      </c>
    </row>
    <row r="2394" spans="1:14" x14ac:dyDescent="0.35">
      <c r="A2394">
        <v>1192471</v>
      </c>
      <c r="B2394" t="s">
        <v>2632</v>
      </c>
      <c r="C2394" t="s">
        <v>1307</v>
      </c>
      <c r="D2394" t="s">
        <v>4</v>
      </c>
      <c r="E2394" s="3" t="s">
        <v>4</v>
      </c>
      <c r="F2394" t="s">
        <v>1395</v>
      </c>
      <c r="G2394" s="5" t="str">
        <f t="shared" si="37"/>
        <v>View Response</v>
      </c>
      <c r="H2394" t="s">
        <v>3020</v>
      </c>
      <c r="I2394" t="s">
        <v>3024</v>
      </c>
      <c r="J2394" t="s">
        <v>3022</v>
      </c>
      <c r="M2394" t="s">
        <v>2957</v>
      </c>
    </row>
    <row r="2395" spans="1:14" x14ac:dyDescent="0.35">
      <c r="A2395">
        <v>1192471</v>
      </c>
      <c r="B2395" t="s">
        <v>2632</v>
      </c>
      <c r="C2395" t="s">
        <v>1307</v>
      </c>
      <c r="D2395" t="s">
        <v>4</v>
      </c>
      <c r="E2395" s="3" t="s">
        <v>4</v>
      </c>
      <c r="F2395" t="s">
        <v>1395</v>
      </c>
      <c r="G2395" s="5" t="str">
        <f t="shared" si="37"/>
        <v>View Response</v>
      </c>
      <c r="H2395" t="s">
        <v>3020</v>
      </c>
      <c r="I2395" t="s">
        <v>3024</v>
      </c>
      <c r="J2395" t="s">
        <v>3022</v>
      </c>
      <c r="M2395" t="s">
        <v>2964</v>
      </c>
    </row>
    <row r="2396" spans="1:14" x14ac:dyDescent="0.35">
      <c r="A2396">
        <v>1192472</v>
      </c>
      <c r="B2396" t="s">
        <v>2658</v>
      </c>
      <c r="C2396" t="s">
        <v>4</v>
      </c>
      <c r="D2396" t="s">
        <v>1387</v>
      </c>
      <c r="E2396" s="3" t="s">
        <v>127</v>
      </c>
      <c r="F2396" t="s">
        <v>1396</v>
      </c>
      <c r="G2396" s="5" t="str">
        <f t="shared" si="37"/>
        <v>View Response</v>
      </c>
      <c r="H2396" t="s">
        <v>3020</v>
      </c>
      <c r="I2396" t="s">
        <v>3024</v>
      </c>
      <c r="J2396" t="s">
        <v>3029</v>
      </c>
      <c r="L2396" t="s">
        <v>2943</v>
      </c>
    </row>
    <row r="2397" spans="1:14" x14ac:dyDescent="0.35">
      <c r="A2397">
        <v>1192474</v>
      </c>
      <c r="B2397" t="s">
        <v>2661</v>
      </c>
      <c r="C2397" t="s">
        <v>4</v>
      </c>
      <c r="D2397" t="s">
        <v>4</v>
      </c>
      <c r="E2397" s="3" t="s">
        <v>4</v>
      </c>
      <c r="F2397" t="s">
        <v>1397</v>
      </c>
      <c r="G2397" s="5" t="str">
        <f t="shared" si="37"/>
        <v>View Response</v>
      </c>
      <c r="H2397" t="s">
        <v>3020</v>
      </c>
      <c r="I2397" t="s">
        <v>3023</v>
      </c>
      <c r="J2397" t="s">
        <v>3029</v>
      </c>
      <c r="L2397" t="s">
        <v>2938</v>
      </c>
    </row>
    <row r="2398" spans="1:14" x14ac:dyDescent="0.35">
      <c r="A2398">
        <v>1192475</v>
      </c>
      <c r="B2398" t="s">
        <v>2176</v>
      </c>
      <c r="C2398" t="s">
        <v>4</v>
      </c>
      <c r="D2398" t="s">
        <v>4</v>
      </c>
      <c r="E2398" s="3" t="s">
        <v>127</v>
      </c>
      <c r="F2398" t="s">
        <v>1398</v>
      </c>
      <c r="G2398" s="5" t="str">
        <f t="shared" si="37"/>
        <v>View Response</v>
      </c>
      <c r="H2398" t="s">
        <v>3020</v>
      </c>
      <c r="I2398" t="s">
        <v>3029</v>
      </c>
      <c r="J2398" t="s">
        <v>3029</v>
      </c>
      <c r="L2398" t="s">
        <v>2930</v>
      </c>
    </row>
    <row r="2399" spans="1:14" x14ac:dyDescent="0.35">
      <c r="A2399">
        <v>1192475</v>
      </c>
      <c r="B2399" t="s">
        <v>2176</v>
      </c>
      <c r="C2399" t="s">
        <v>4</v>
      </c>
      <c r="D2399" t="s">
        <v>4</v>
      </c>
      <c r="E2399" s="3" t="s">
        <v>127</v>
      </c>
      <c r="F2399" t="s">
        <v>1398</v>
      </c>
      <c r="G2399" s="5" t="str">
        <f t="shared" si="37"/>
        <v>View Response</v>
      </c>
      <c r="H2399" t="s">
        <v>3020</v>
      </c>
      <c r="I2399" t="s">
        <v>3029</v>
      </c>
      <c r="J2399" t="s">
        <v>3029</v>
      </c>
      <c r="M2399" t="s">
        <v>2916</v>
      </c>
    </row>
    <row r="2400" spans="1:14" x14ac:dyDescent="0.35">
      <c r="A2400">
        <v>1192477</v>
      </c>
      <c r="B2400" t="s">
        <v>2662</v>
      </c>
      <c r="C2400" t="s">
        <v>4</v>
      </c>
      <c r="D2400" t="s">
        <v>4</v>
      </c>
      <c r="E2400" s="3" t="s">
        <v>127</v>
      </c>
      <c r="F2400" t="s">
        <v>1399</v>
      </c>
      <c r="G2400" s="5" t="str">
        <f t="shared" si="37"/>
        <v>View Response</v>
      </c>
      <c r="H2400" t="s">
        <v>3020</v>
      </c>
      <c r="I2400" t="s">
        <v>3023</v>
      </c>
      <c r="J2400" t="s">
        <v>3021</v>
      </c>
      <c r="L2400" t="s">
        <v>2937</v>
      </c>
    </row>
    <row r="2401" spans="1:14" x14ac:dyDescent="0.35">
      <c r="A2401">
        <v>1192479</v>
      </c>
      <c r="B2401" t="s">
        <v>2663</v>
      </c>
      <c r="C2401" t="s">
        <v>4</v>
      </c>
      <c r="D2401" t="s">
        <v>4</v>
      </c>
      <c r="E2401" s="3" t="s">
        <v>127</v>
      </c>
      <c r="F2401" t="s">
        <v>1400</v>
      </c>
      <c r="G2401" s="5" t="str">
        <f t="shared" si="37"/>
        <v>View Response</v>
      </c>
      <c r="H2401" t="s">
        <v>3020</v>
      </c>
      <c r="I2401" t="s">
        <v>3029</v>
      </c>
      <c r="J2401" t="s">
        <v>3029</v>
      </c>
      <c r="N2401" t="s">
        <v>232</v>
      </c>
    </row>
    <row r="2402" spans="1:14" x14ac:dyDescent="0.35">
      <c r="A2402">
        <v>1192479</v>
      </c>
      <c r="B2402" t="s">
        <v>2663</v>
      </c>
      <c r="C2402" t="s">
        <v>4</v>
      </c>
      <c r="D2402" t="s">
        <v>4</v>
      </c>
      <c r="E2402" s="3" t="s">
        <v>127</v>
      </c>
      <c r="F2402" t="s">
        <v>1400</v>
      </c>
      <c r="G2402" s="5" t="str">
        <f t="shared" si="37"/>
        <v>View Response</v>
      </c>
      <c r="H2402" t="s">
        <v>3020</v>
      </c>
      <c r="I2402" t="s">
        <v>3029</v>
      </c>
      <c r="J2402" t="s">
        <v>3029</v>
      </c>
      <c r="M2402" t="s">
        <v>2970</v>
      </c>
    </row>
    <row r="2403" spans="1:14" x14ac:dyDescent="0.35">
      <c r="A2403">
        <v>1192479</v>
      </c>
      <c r="B2403" t="s">
        <v>2663</v>
      </c>
      <c r="C2403" t="s">
        <v>4</v>
      </c>
      <c r="D2403" t="s">
        <v>4</v>
      </c>
      <c r="E2403" s="3" t="s">
        <v>127</v>
      </c>
      <c r="F2403" t="s">
        <v>1400</v>
      </c>
      <c r="G2403" s="5" t="str">
        <f t="shared" si="37"/>
        <v>View Response</v>
      </c>
      <c r="H2403" t="s">
        <v>3020</v>
      </c>
      <c r="I2403" t="s">
        <v>3029</v>
      </c>
      <c r="J2403" t="s">
        <v>3029</v>
      </c>
      <c r="M2403" t="s">
        <v>2971</v>
      </c>
    </row>
    <row r="2404" spans="1:14" x14ac:dyDescent="0.35">
      <c r="A2404">
        <v>1192481</v>
      </c>
      <c r="B2404" t="s">
        <v>2632</v>
      </c>
      <c r="C2404" t="s">
        <v>1307</v>
      </c>
      <c r="D2404" t="s">
        <v>4</v>
      </c>
      <c r="E2404" s="3" t="s">
        <v>4</v>
      </c>
      <c r="F2404" t="s">
        <v>1401</v>
      </c>
      <c r="G2404" s="5" t="str">
        <f t="shared" si="37"/>
        <v>View Response</v>
      </c>
      <c r="H2404" t="s">
        <v>3020</v>
      </c>
      <c r="I2404" t="s">
        <v>3024</v>
      </c>
      <c r="J2404" t="s">
        <v>3022</v>
      </c>
      <c r="L2404" t="s">
        <v>2954</v>
      </c>
    </row>
    <row r="2405" spans="1:14" x14ac:dyDescent="0.35">
      <c r="A2405">
        <v>1192481</v>
      </c>
      <c r="B2405" t="s">
        <v>2632</v>
      </c>
      <c r="C2405" t="s">
        <v>1307</v>
      </c>
      <c r="D2405" t="s">
        <v>4</v>
      </c>
      <c r="E2405" s="3" t="s">
        <v>4</v>
      </c>
      <c r="F2405" t="s">
        <v>1401</v>
      </c>
      <c r="G2405" s="5" t="str">
        <f t="shared" si="37"/>
        <v>View Response</v>
      </c>
      <c r="H2405" t="s">
        <v>3020</v>
      </c>
      <c r="I2405" t="s">
        <v>3024</v>
      </c>
      <c r="J2405" t="s">
        <v>3022</v>
      </c>
      <c r="L2405" t="s">
        <v>2968</v>
      </c>
    </row>
    <row r="2406" spans="1:14" x14ac:dyDescent="0.35">
      <c r="A2406">
        <v>1192481</v>
      </c>
      <c r="B2406" t="s">
        <v>2632</v>
      </c>
      <c r="C2406" t="s">
        <v>1307</v>
      </c>
      <c r="D2406" t="s">
        <v>4</v>
      </c>
      <c r="E2406" s="3" t="s">
        <v>4</v>
      </c>
      <c r="F2406" t="s">
        <v>1401</v>
      </c>
      <c r="G2406" s="5" t="str">
        <f t="shared" si="37"/>
        <v>View Response</v>
      </c>
      <c r="H2406" t="s">
        <v>3020</v>
      </c>
      <c r="I2406" t="s">
        <v>3024</v>
      </c>
      <c r="J2406" t="s">
        <v>3022</v>
      </c>
      <c r="M2406" t="s">
        <v>2969</v>
      </c>
    </row>
    <row r="2407" spans="1:14" x14ac:dyDescent="0.35">
      <c r="A2407">
        <v>1192481</v>
      </c>
      <c r="B2407" t="s">
        <v>2632</v>
      </c>
      <c r="C2407" t="s">
        <v>1307</v>
      </c>
      <c r="D2407" t="s">
        <v>4</v>
      </c>
      <c r="E2407" s="3" t="s">
        <v>4</v>
      </c>
      <c r="F2407" t="s">
        <v>1401</v>
      </c>
      <c r="G2407" s="5" t="str">
        <f t="shared" si="37"/>
        <v>View Response</v>
      </c>
      <c r="H2407" t="s">
        <v>3020</v>
      </c>
      <c r="I2407" t="s">
        <v>3024</v>
      </c>
      <c r="J2407" t="s">
        <v>3022</v>
      </c>
      <c r="M2407" t="s">
        <v>3003</v>
      </c>
    </row>
    <row r="2408" spans="1:14" x14ac:dyDescent="0.35">
      <c r="A2408">
        <v>1192483</v>
      </c>
      <c r="B2408" t="s">
        <v>2664</v>
      </c>
      <c r="C2408" t="s">
        <v>4</v>
      </c>
      <c r="D2408" t="s">
        <v>4</v>
      </c>
      <c r="E2408" s="3" t="s">
        <v>4</v>
      </c>
      <c r="F2408" t="s">
        <v>1402</v>
      </c>
      <c r="G2408" s="5" t="str">
        <f t="shared" si="37"/>
        <v>View Response</v>
      </c>
      <c r="H2408" t="s">
        <v>3020</v>
      </c>
      <c r="I2408" t="s">
        <v>3023</v>
      </c>
      <c r="J2408" t="s">
        <v>3021</v>
      </c>
      <c r="L2408" t="s">
        <v>2925</v>
      </c>
    </row>
    <row r="2409" spans="1:14" x14ac:dyDescent="0.35">
      <c r="A2409">
        <v>1192483</v>
      </c>
      <c r="B2409" t="s">
        <v>2664</v>
      </c>
      <c r="C2409" t="s">
        <v>4</v>
      </c>
      <c r="D2409" t="s">
        <v>4</v>
      </c>
      <c r="E2409" s="3" t="s">
        <v>4</v>
      </c>
      <c r="F2409" t="s">
        <v>1402</v>
      </c>
      <c r="G2409" s="5" t="str">
        <f t="shared" si="37"/>
        <v>View Response</v>
      </c>
      <c r="H2409" t="s">
        <v>3020</v>
      </c>
      <c r="I2409" t="s">
        <v>3023</v>
      </c>
      <c r="J2409" t="s">
        <v>3021</v>
      </c>
      <c r="M2409" t="s">
        <v>2917</v>
      </c>
    </row>
    <row r="2410" spans="1:14" x14ac:dyDescent="0.35">
      <c r="A2410">
        <v>1192484</v>
      </c>
      <c r="B2410" t="s">
        <v>2665</v>
      </c>
      <c r="C2410" t="s">
        <v>4</v>
      </c>
      <c r="D2410" t="s">
        <v>4</v>
      </c>
      <c r="E2410" s="3" t="s">
        <v>4</v>
      </c>
      <c r="F2410" t="s">
        <v>1403</v>
      </c>
      <c r="G2410" s="5" t="str">
        <f t="shared" si="37"/>
        <v>View Response</v>
      </c>
      <c r="H2410" t="s">
        <v>3020</v>
      </c>
      <c r="I2410" t="s">
        <v>3029</v>
      </c>
      <c r="J2410" t="s">
        <v>3029</v>
      </c>
      <c r="M2410" t="s">
        <v>2917</v>
      </c>
    </row>
    <row r="2411" spans="1:14" x14ac:dyDescent="0.35">
      <c r="A2411">
        <v>1192487</v>
      </c>
      <c r="B2411" t="s">
        <v>2666</v>
      </c>
      <c r="C2411" t="s">
        <v>4</v>
      </c>
      <c r="D2411" t="s">
        <v>4</v>
      </c>
      <c r="E2411" s="3" t="s">
        <v>4</v>
      </c>
      <c r="F2411" t="s">
        <v>1404</v>
      </c>
      <c r="G2411" s="5" t="str">
        <f t="shared" si="37"/>
        <v>View Response</v>
      </c>
      <c r="H2411" t="s">
        <v>3020</v>
      </c>
      <c r="I2411" t="s">
        <v>3023</v>
      </c>
      <c r="J2411" t="s">
        <v>3029</v>
      </c>
      <c r="N2411" t="s">
        <v>232</v>
      </c>
    </row>
    <row r="2412" spans="1:14" x14ac:dyDescent="0.35">
      <c r="A2412">
        <v>1192487</v>
      </c>
      <c r="B2412" t="s">
        <v>2666</v>
      </c>
      <c r="C2412" t="s">
        <v>4</v>
      </c>
      <c r="D2412" t="s">
        <v>4</v>
      </c>
      <c r="E2412" s="3" t="s">
        <v>4</v>
      </c>
      <c r="F2412" t="s">
        <v>1404</v>
      </c>
      <c r="G2412" s="5" t="str">
        <f t="shared" si="37"/>
        <v>View Response</v>
      </c>
      <c r="H2412" t="s">
        <v>3020</v>
      </c>
      <c r="I2412" t="s">
        <v>3023</v>
      </c>
      <c r="J2412" t="s">
        <v>3029</v>
      </c>
      <c r="M2412" t="s">
        <v>2931</v>
      </c>
    </row>
    <row r="2413" spans="1:14" x14ac:dyDescent="0.35">
      <c r="A2413">
        <v>1192487</v>
      </c>
      <c r="B2413" t="s">
        <v>2666</v>
      </c>
      <c r="C2413" t="s">
        <v>4</v>
      </c>
      <c r="D2413" t="s">
        <v>4</v>
      </c>
      <c r="E2413" s="3" t="s">
        <v>4</v>
      </c>
      <c r="F2413" t="s">
        <v>1404</v>
      </c>
      <c r="G2413" s="5" t="str">
        <f t="shared" si="37"/>
        <v>View Response</v>
      </c>
      <c r="H2413" t="s">
        <v>3020</v>
      </c>
      <c r="I2413" t="s">
        <v>3023</v>
      </c>
      <c r="J2413" t="s">
        <v>3029</v>
      </c>
      <c r="M2413" t="s">
        <v>2932</v>
      </c>
    </row>
    <row r="2414" spans="1:14" x14ac:dyDescent="0.35">
      <c r="A2414">
        <v>1192488</v>
      </c>
      <c r="B2414" t="s">
        <v>2667</v>
      </c>
      <c r="C2414" t="s">
        <v>4</v>
      </c>
      <c r="D2414" t="s">
        <v>4</v>
      </c>
      <c r="E2414" s="3" t="s">
        <v>4</v>
      </c>
      <c r="F2414" t="s">
        <v>1405</v>
      </c>
      <c r="G2414" s="5" t="str">
        <f t="shared" si="37"/>
        <v>View Response</v>
      </c>
      <c r="H2414" t="s">
        <v>3020</v>
      </c>
      <c r="I2414" t="s">
        <v>3023</v>
      </c>
      <c r="J2414" t="s">
        <v>3029</v>
      </c>
      <c r="M2414" t="s">
        <v>2916</v>
      </c>
    </row>
    <row r="2415" spans="1:14" x14ac:dyDescent="0.35">
      <c r="A2415">
        <v>1192489</v>
      </c>
      <c r="B2415" t="s">
        <v>2668</v>
      </c>
      <c r="C2415" t="s">
        <v>4</v>
      </c>
      <c r="D2415" t="s">
        <v>4</v>
      </c>
      <c r="E2415" s="3" t="s">
        <v>4</v>
      </c>
      <c r="F2415" t="s">
        <v>1406</v>
      </c>
      <c r="G2415" s="5" t="str">
        <f t="shared" si="37"/>
        <v>View Response</v>
      </c>
      <c r="H2415" t="s">
        <v>3020</v>
      </c>
      <c r="I2415" t="s">
        <v>3029</v>
      </c>
      <c r="J2415" t="s">
        <v>3029</v>
      </c>
      <c r="M2415" t="s">
        <v>2917</v>
      </c>
    </row>
    <row r="2416" spans="1:14" x14ac:dyDescent="0.35">
      <c r="A2416">
        <v>1192491</v>
      </c>
      <c r="B2416" t="s">
        <v>2667</v>
      </c>
      <c r="C2416" t="s">
        <v>4</v>
      </c>
      <c r="D2416" t="s">
        <v>4</v>
      </c>
      <c r="E2416" s="3" t="s">
        <v>4</v>
      </c>
      <c r="F2416" t="s">
        <v>1407</v>
      </c>
      <c r="G2416" s="5" t="str">
        <f t="shared" si="37"/>
        <v>View Response</v>
      </c>
      <c r="H2416" t="s">
        <v>3020</v>
      </c>
      <c r="I2416" t="s">
        <v>3023</v>
      </c>
      <c r="J2416" t="s">
        <v>3029</v>
      </c>
      <c r="L2416" t="s">
        <v>2930</v>
      </c>
    </row>
    <row r="2417" spans="1:14" x14ac:dyDescent="0.35">
      <c r="A2417">
        <v>1192491</v>
      </c>
      <c r="B2417" t="s">
        <v>2667</v>
      </c>
      <c r="C2417" t="s">
        <v>4</v>
      </c>
      <c r="D2417" t="s">
        <v>4</v>
      </c>
      <c r="E2417" s="3" t="s">
        <v>4</v>
      </c>
      <c r="F2417" t="s">
        <v>1407</v>
      </c>
      <c r="G2417" s="5" t="str">
        <f t="shared" si="37"/>
        <v>View Response</v>
      </c>
      <c r="H2417" t="s">
        <v>3020</v>
      </c>
      <c r="I2417" t="s">
        <v>3023</v>
      </c>
      <c r="J2417" t="s">
        <v>3029</v>
      </c>
      <c r="M2417" t="s">
        <v>2916</v>
      </c>
    </row>
    <row r="2418" spans="1:14" x14ac:dyDescent="0.35">
      <c r="A2418">
        <v>1192493</v>
      </c>
      <c r="B2418" t="s">
        <v>2669</v>
      </c>
      <c r="C2418" t="s">
        <v>4</v>
      </c>
      <c r="D2418" t="s">
        <v>4</v>
      </c>
      <c r="E2418" s="3" t="s">
        <v>127</v>
      </c>
      <c r="F2418" t="s">
        <v>1408</v>
      </c>
      <c r="G2418" s="5" t="str">
        <f t="shared" si="37"/>
        <v>View Response</v>
      </c>
      <c r="H2418" t="s">
        <v>3020</v>
      </c>
      <c r="I2418" t="s">
        <v>3023</v>
      </c>
      <c r="J2418" t="s">
        <v>3029</v>
      </c>
      <c r="M2418" t="s">
        <v>2931</v>
      </c>
    </row>
    <row r="2419" spans="1:14" x14ac:dyDescent="0.35">
      <c r="A2419">
        <v>1192493</v>
      </c>
      <c r="B2419" t="s">
        <v>2669</v>
      </c>
      <c r="C2419" t="s">
        <v>4</v>
      </c>
      <c r="D2419" t="s">
        <v>4</v>
      </c>
      <c r="E2419" s="3" t="s">
        <v>127</v>
      </c>
      <c r="F2419" t="s">
        <v>1408</v>
      </c>
      <c r="G2419" s="5" t="str">
        <f t="shared" si="37"/>
        <v>View Response</v>
      </c>
      <c r="H2419" t="s">
        <v>3020</v>
      </c>
      <c r="I2419" t="s">
        <v>3023</v>
      </c>
      <c r="J2419" t="s">
        <v>3029</v>
      </c>
      <c r="M2419" t="s">
        <v>2932</v>
      </c>
    </row>
    <row r="2420" spans="1:14" x14ac:dyDescent="0.35">
      <c r="A2420">
        <v>1192494</v>
      </c>
      <c r="B2420" t="s">
        <v>2667</v>
      </c>
      <c r="C2420" t="s">
        <v>4</v>
      </c>
      <c r="D2420" t="s">
        <v>4</v>
      </c>
      <c r="E2420" s="3" t="s">
        <v>4</v>
      </c>
      <c r="F2420" t="s">
        <v>1409</v>
      </c>
      <c r="G2420" s="5" t="str">
        <f t="shared" si="37"/>
        <v>View Response</v>
      </c>
      <c r="H2420" t="s">
        <v>3020</v>
      </c>
      <c r="I2420" t="s">
        <v>3023</v>
      </c>
      <c r="J2420" t="s">
        <v>3029</v>
      </c>
      <c r="L2420" t="s">
        <v>2937</v>
      </c>
    </row>
    <row r="2421" spans="1:14" x14ac:dyDescent="0.35">
      <c r="A2421">
        <v>1192495</v>
      </c>
      <c r="B2421" t="s">
        <v>2670</v>
      </c>
      <c r="C2421" t="s">
        <v>4</v>
      </c>
      <c r="D2421" t="s">
        <v>4</v>
      </c>
      <c r="E2421" s="3" t="s">
        <v>4</v>
      </c>
      <c r="F2421" t="s">
        <v>1410</v>
      </c>
      <c r="G2421" s="5" t="str">
        <f t="shared" si="37"/>
        <v>View Response</v>
      </c>
      <c r="H2421" t="s">
        <v>3020</v>
      </c>
      <c r="I2421" t="s">
        <v>3029</v>
      </c>
      <c r="J2421" t="s">
        <v>3029</v>
      </c>
      <c r="M2421" t="s">
        <v>2922</v>
      </c>
    </row>
    <row r="2422" spans="1:14" x14ac:dyDescent="0.35">
      <c r="A2422">
        <v>1192496</v>
      </c>
      <c r="B2422" t="s">
        <v>2671</v>
      </c>
      <c r="C2422" t="s">
        <v>1411</v>
      </c>
      <c r="D2422" t="s">
        <v>4</v>
      </c>
      <c r="E2422" s="3" t="s">
        <v>127</v>
      </c>
      <c r="F2422" t="s">
        <v>1412</v>
      </c>
      <c r="G2422" s="5" t="str">
        <f t="shared" si="37"/>
        <v>View Response</v>
      </c>
      <c r="H2422" t="s">
        <v>3020</v>
      </c>
      <c r="I2422" t="s">
        <v>3023</v>
      </c>
      <c r="J2422" t="s">
        <v>3022</v>
      </c>
      <c r="L2422" t="s">
        <v>2954</v>
      </c>
    </row>
    <row r="2423" spans="1:14" x14ac:dyDescent="0.35">
      <c r="A2423">
        <v>1192496</v>
      </c>
      <c r="B2423" t="s">
        <v>2671</v>
      </c>
      <c r="C2423" t="s">
        <v>1411</v>
      </c>
      <c r="D2423" t="s">
        <v>4</v>
      </c>
      <c r="E2423" s="3" t="s">
        <v>127</v>
      </c>
      <c r="F2423" t="s">
        <v>1412</v>
      </c>
      <c r="G2423" s="5" t="str">
        <f t="shared" si="37"/>
        <v>View Response</v>
      </c>
      <c r="H2423" t="s">
        <v>3020</v>
      </c>
      <c r="I2423" t="s">
        <v>3023</v>
      </c>
      <c r="J2423" t="s">
        <v>3022</v>
      </c>
      <c r="M2423" t="s">
        <v>2917</v>
      </c>
    </row>
    <row r="2424" spans="1:14" x14ac:dyDescent="0.35">
      <c r="A2424">
        <v>1192497</v>
      </c>
      <c r="B2424" t="s">
        <v>2667</v>
      </c>
      <c r="C2424" t="s">
        <v>4</v>
      </c>
      <c r="D2424" t="s">
        <v>4</v>
      </c>
      <c r="E2424" s="3" t="s">
        <v>4</v>
      </c>
      <c r="F2424" t="s">
        <v>1413</v>
      </c>
      <c r="G2424" s="5" t="str">
        <f t="shared" si="37"/>
        <v>View Response</v>
      </c>
      <c r="H2424" t="s">
        <v>3020</v>
      </c>
      <c r="I2424" t="s">
        <v>3023</v>
      </c>
      <c r="J2424" t="s">
        <v>3029</v>
      </c>
      <c r="L2424" t="s">
        <v>2943</v>
      </c>
    </row>
    <row r="2425" spans="1:14" x14ac:dyDescent="0.35">
      <c r="A2425">
        <v>1192497</v>
      </c>
      <c r="B2425" t="s">
        <v>2667</v>
      </c>
      <c r="C2425" t="s">
        <v>4</v>
      </c>
      <c r="D2425" t="s">
        <v>4</v>
      </c>
      <c r="E2425" s="3" t="s">
        <v>4</v>
      </c>
      <c r="F2425" t="s">
        <v>1413</v>
      </c>
      <c r="G2425" s="5" t="str">
        <f t="shared" si="37"/>
        <v>View Response</v>
      </c>
      <c r="H2425" t="s">
        <v>3020</v>
      </c>
      <c r="I2425" t="s">
        <v>3023</v>
      </c>
      <c r="J2425" t="s">
        <v>3029</v>
      </c>
      <c r="M2425" t="s">
        <v>2916</v>
      </c>
    </row>
    <row r="2426" spans="1:14" x14ac:dyDescent="0.35">
      <c r="A2426">
        <v>1192498</v>
      </c>
      <c r="B2426" t="s">
        <v>2672</v>
      </c>
      <c r="C2426" t="s">
        <v>4</v>
      </c>
      <c r="D2426" t="s">
        <v>4</v>
      </c>
      <c r="E2426" s="3" t="s">
        <v>4</v>
      </c>
      <c r="F2426" t="s">
        <v>1414</v>
      </c>
      <c r="G2426" s="5" t="str">
        <f t="shared" si="37"/>
        <v>View Response</v>
      </c>
      <c r="H2426" t="s">
        <v>3020</v>
      </c>
      <c r="I2426" t="s">
        <v>3029</v>
      </c>
      <c r="J2426" t="s">
        <v>3029</v>
      </c>
      <c r="M2426" t="s">
        <v>2917</v>
      </c>
    </row>
    <row r="2427" spans="1:14" x14ac:dyDescent="0.35">
      <c r="A2427">
        <v>1192499</v>
      </c>
      <c r="B2427" t="s">
        <v>2673</v>
      </c>
      <c r="C2427" t="s">
        <v>4</v>
      </c>
      <c r="D2427" t="s">
        <v>4</v>
      </c>
      <c r="E2427" s="3" t="s">
        <v>4</v>
      </c>
      <c r="F2427" t="s">
        <v>1415</v>
      </c>
      <c r="G2427" s="5" t="str">
        <f t="shared" si="37"/>
        <v>View Response</v>
      </c>
      <c r="H2427" t="s">
        <v>3020</v>
      </c>
      <c r="I2427" t="s">
        <v>3029</v>
      </c>
      <c r="J2427" t="s">
        <v>3029</v>
      </c>
      <c r="N2427" t="s">
        <v>232</v>
      </c>
    </row>
    <row r="2428" spans="1:14" x14ac:dyDescent="0.35">
      <c r="A2428">
        <v>1192499</v>
      </c>
      <c r="B2428" t="s">
        <v>2673</v>
      </c>
      <c r="C2428" t="s">
        <v>4</v>
      </c>
      <c r="D2428" t="s">
        <v>4</v>
      </c>
      <c r="E2428" s="3" t="s">
        <v>4</v>
      </c>
      <c r="F2428" t="s">
        <v>1415</v>
      </c>
      <c r="G2428" s="5" t="str">
        <f t="shared" si="37"/>
        <v>View Response</v>
      </c>
      <c r="H2428" t="s">
        <v>3020</v>
      </c>
      <c r="I2428" t="s">
        <v>3029</v>
      </c>
      <c r="J2428" t="s">
        <v>3029</v>
      </c>
      <c r="M2428" t="s">
        <v>3001</v>
      </c>
    </row>
    <row r="2429" spans="1:14" x14ac:dyDescent="0.35">
      <c r="A2429">
        <v>1192499</v>
      </c>
      <c r="B2429" t="s">
        <v>2673</v>
      </c>
      <c r="C2429" t="s">
        <v>4</v>
      </c>
      <c r="D2429" t="s">
        <v>4</v>
      </c>
      <c r="E2429" s="3" t="s">
        <v>4</v>
      </c>
      <c r="F2429" t="s">
        <v>1415</v>
      </c>
      <c r="G2429" s="5" t="str">
        <f t="shared" si="37"/>
        <v>View Response</v>
      </c>
      <c r="H2429" t="s">
        <v>3020</v>
      </c>
      <c r="I2429" t="s">
        <v>3029</v>
      </c>
      <c r="J2429" t="s">
        <v>3029</v>
      </c>
      <c r="M2429" t="s">
        <v>2953</v>
      </c>
    </row>
    <row r="2430" spans="1:14" x14ac:dyDescent="0.35">
      <c r="A2430">
        <v>1192503</v>
      </c>
      <c r="B2430" t="s">
        <v>2674</v>
      </c>
      <c r="C2430" t="s">
        <v>4</v>
      </c>
      <c r="D2430" t="s">
        <v>4</v>
      </c>
      <c r="E2430" s="3" t="s">
        <v>127</v>
      </c>
      <c r="F2430" t="s">
        <v>1416</v>
      </c>
      <c r="G2430" s="5" t="str">
        <f t="shared" si="37"/>
        <v>View Response</v>
      </c>
      <c r="H2430" t="s">
        <v>3020</v>
      </c>
      <c r="I2430" t="s">
        <v>3029</v>
      </c>
      <c r="J2430" t="s">
        <v>3029</v>
      </c>
      <c r="L2430" t="s">
        <v>2949</v>
      </c>
    </row>
    <row r="2431" spans="1:14" x14ac:dyDescent="0.35">
      <c r="A2431">
        <v>1192503</v>
      </c>
      <c r="B2431" t="s">
        <v>2674</v>
      </c>
      <c r="C2431" t="s">
        <v>4</v>
      </c>
      <c r="D2431" t="s">
        <v>4</v>
      </c>
      <c r="E2431" s="3" t="s">
        <v>127</v>
      </c>
      <c r="F2431" t="s">
        <v>1416</v>
      </c>
      <c r="G2431" s="5" t="str">
        <f t="shared" si="37"/>
        <v>View Response</v>
      </c>
      <c r="H2431" t="s">
        <v>3020</v>
      </c>
      <c r="I2431" t="s">
        <v>3029</v>
      </c>
      <c r="J2431" t="s">
        <v>3029</v>
      </c>
      <c r="L2431" t="s">
        <v>2985</v>
      </c>
    </row>
    <row r="2432" spans="1:14" x14ac:dyDescent="0.35">
      <c r="A2432">
        <v>1192503</v>
      </c>
      <c r="B2432" t="s">
        <v>2674</v>
      </c>
      <c r="C2432" t="s">
        <v>4</v>
      </c>
      <c r="D2432" t="s">
        <v>4</v>
      </c>
      <c r="E2432" s="3" t="s">
        <v>127</v>
      </c>
      <c r="F2432" t="s">
        <v>1416</v>
      </c>
      <c r="G2432" s="5" t="str">
        <f t="shared" si="37"/>
        <v>View Response</v>
      </c>
      <c r="H2432" t="s">
        <v>3020</v>
      </c>
      <c r="I2432" t="s">
        <v>3029</v>
      </c>
      <c r="J2432" t="s">
        <v>3029</v>
      </c>
      <c r="M2432" t="s">
        <v>2923</v>
      </c>
    </row>
    <row r="2433" spans="1:14" x14ac:dyDescent="0.35">
      <c r="A2433">
        <v>1192503</v>
      </c>
      <c r="B2433" t="s">
        <v>2674</v>
      </c>
      <c r="C2433" t="s">
        <v>4</v>
      </c>
      <c r="D2433" t="s">
        <v>4</v>
      </c>
      <c r="E2433" s="3" t="s">
        <v>127</v>
      </c>
      <c r="F2433" t="s">
        <v>1416</v>
      </c>
      <c r="G2433" s="5" t="str">
        <f t="shared" si="37"/>
        <v>View Response</v>
      </c>
      <c r="H2433" t="s">
        <v>3020</v>
      </c>
      <c r="I2433" t="s">
        <v>3029</v>
      </c>
      <c r="J2433" t="s">
        <v>3029</v>
      </c>
      <c r="M2433" t="s">
        <v>2924</v>
      </c>
    </row>
    <row r="2434" spans="1:14" x14ac:dyDescent="0.35">
      <c r="A2434">
        <v>1192503</v>
      </c>
      <c r="B2434" t="s">
        <v>2674</v>
      </c>
      <c r="C2434" t="s">
        <v>4</v>
      </c>
      <c r="D2434" t="s">
        <v>4</v>
      </c>
      <c r="E2434" s="3" t="s">
        <v>127</v>
      </c>
      <c r="F2434" t="s">
        <v>1416</v>
      </c>
      <c r="G2434" s="5" t="str">
        <f t="shared" si="37"/>
        <v>View Response</v>
      </c>
      <c r="H2434" t="s">
        <v>3020</v>
      </c>
      <c r="I2434" t="s">
        <v>3029</v>
      </c>
      <c r="J2434" t="s">
        <v>3029</v>
      </c>
      <c r="M2434" t="s">
        <v>2950</v>
      </c>
    </row>
    <row r="2435" spans="1:14" x14ac:dyDescent="0.35">
      <c r="A2435">
        <v>1192504</v>
      </c>
      <c r="B2435" t="s">
        <v>2675</v>
      </c>
      <c r="C2435" t="s">
        <v>4</v>
      </c>
      <c r="D2435" t="s">
        <v>4</v>
      </c>
      <c r="E2435" s="3" t="s">
        <v>4</v>
      </c>
      <c r="F2435" t="s">
        <v>1417</v>
      </c>
      <c r="G2435" s="5" t="str">
        <f t="shared" ref="G2435:G2498" si="38">HYPERLINK(F2435,"View Response")</f>
        <v>View Response</v>
      </c>
      <c r="H2435" t="s">
        <v>3020</v>
      </c>
      <c r="I2435" t="s">
        <v>3023</v>
      </c>
      <c r="J2435" t="s">
        <v>3021</v>
      </c>
      <c r="M2435" t="s">
        <v>2917</v>
      </c>
    </row>
    <row r="2436" spans="1:14" x14ac:dyDescent="0.35">
      <c r="A2436">
        <v>1192506</v>
      </c>
      <c r="B2436" t="s">
        <v>2667</v>
      </c>
      <c r="C2436" t="s">
        <v>4</v>
      </c>
      <c r="D2436" t="s">
        <v>4</v>
      </c>
      <c r="E2436" s="3" t="s">
        <v>4</v>
      </c>
      <c r="F2436" t="s">
        <v>1418</v>
      </c>
      <c r="G2436" s="5" t="str">
        <f t="shared" si="38"/>
        <v>View Response</v>
      </c>
      <c r="H2436" t="s">
        <v>3020</v>
      </c>
      <c r="I2436" t="s">
        <v>3023</v>
      </c>
      <c r="J2436" t="s">
        <v>3029</v>
      </c>
      <c r="L2436" t="s">
        <v>2942</v>
      </c>
    </row>
    <row r="2437" spans="1:14" x14ac:dyDescent="0.35">
      <c r="A2437">
        <v>1192507</v>
      </c>
      <c r="B2437" t="s">
        <v>2238</v>
      </c>
      <c r="C2437" t="s">
        <v>575</v>
      </c>
      <c r="D2437" t="s">
        <v>4</v>
      </c>
      <c r="E2437" s="3" t="s">
        <v>127</v>
      </c>
      <c r="F2437" t="s">
        <v>1419</v>
      </c>
      <c r="G2437" s="5" t="str">
        <f t="shared" si="38"/>
        <v>View Response</v>
      </c>
      <c r="H2437" t="s">
        <v>3020</v>
      </c>
      <c r="I2437" t="s">
        <v>3029</v>
      </c>
      <c r="J2437" t="s">
        <v>3029</v>
      </c>
      <c r="M2437" t="s">
        <v>2917</v>
      </c>
    </row>
    <row r="2438" spans="1:14" x14ac:dyDescent="0.35">
      <c r="A2438">
        <v>1192508</v>
      </c>
      <c r="B2438" t="s">
        <v>2676</v>
      </c>
      <c r="C2438" t="s">
        <v>4</v>
      </c>
      <c r="D2438" t="s">
        <v>4</v>
      </c>
      <c r="E2438" s="3" t="s">
        <v>4</v>
      </c>
      <c r="F2438" t="s">
        <v>1420</v>
      </c>
      <c r="G2438" s="5" t="str">
        <f t="shared" si="38"/>
        <v>View Response</v>
      </c>
      <c r="H2438" t="s">
        <v>3020</v>
      </c>
      <c r="I2438" t="s">
        <v>3029</v>
      </c>
      <c r="J2438" t="s">
        <v>3029</v>
      </c>
      <c r="M2438" t="s">
        <v>2917</v>
      </c>
    </row>
    <row r="2439" spans="1:14" x14ac:dyDescent="0.35">
      <c r="A2439">
        <v>1192509</v>
      </c>
      <c r="B2439" t="s">
        <v>2677</v>
      </c>
      <c r="C2439" t="s">
        <v>4</v>
      </c>
      <c r="D2439" t="s">
        <v>4</v>
      </c>
      <c r="E2439" s="3" t="s">
        <v>127</v>
      </c>
      <c r="F2439" t="s">
        <v>1421</v>
      </c>
      <c r="G2439" s="5" t="str">
        <f t="shared" si="38"/>
        <v>View Response</v>
      </c>
      <c r="H2439" t="s">
        <v>3020</v>
      </c>
      <c r="I2439" t="s">
        <v>3023</v>
      </c>
      <c r="J2439" t="s">
        <v>3029</v>
      </c>
      <c r="M2439" t="s">
        <v>2917</v>
      </c>
    </row>
    <row r="2440" spans="1:14" x14ac:dyDescent="0.35">
      <c r="A2440">
        <v>1192511</v>
      </c>
      <c r="B2440" t="s">
        <v>2678</v>
      </c>
      <c r="C2440" t="s">
        <v>1422</v>
      </c>
      <c r="D2440" t="s">
        <v>4</v>
      </c>
      <c r="E2440" s="3" t="s">
        <v>127</v>
      </c>
      <c r="F2440" t="s">
        <v>1423</v>
      </c>
      <c r="G2440" s="5" t="str">
        <f t="shared" si="38"/>
        <v>View Response</v>
      </c>
      <c r="H2440" t="s">
        <v>3020</v>
      </c>
      <c r="I2440" t="s">
        <v>3024</v>
      </c>
      <c r="J2440" t="s">
        <v>3021</v>
      </c>
      <c r="N2440" t="s">
        <v>338</v>
      </c>
    </row>
    <row r="2441" spans="1:14" x14ac:dyDescent="0.35">
      <c r="A2441">
        <v>1192511</v>
      </c>
      <c r="B2441" t="s">
        <v>2678</v>
      </c>
      <c r="C2441" t="s">
        <v>1422</v>
      </c>
      <c r="D2441" t="s">
        <v>4</v>
      </c>
      <c r="E2441" s="3" t="s">
        <v>127</v>
      </c>
      <c r="F2441" t="s">
        <v>1423</v>
      </c>
      <c r="G2441" s="5" t="str">
        <f t="shared" si="38"/>
        <v>View Response</v>
      </c>
      <c r="H2441" t="s">
        <v>3020</v>
      </c>
      <c r="I2441" t="s">
        <v>3024</v>
      </c>
      <c r="J2441" t="s">
        <v>3021</v>
      </c>
      <c r="L2441" t="s">
        <v>2990</v>
      </c>
    </row>
    <row r="2442" spans="1:14" x14ac:dyDescent="0.35">
      <c r="A2442">
        <v>1192511</v>
      </c>
      <c r="B2442" t="s">
        <v>2678</v>
      </c>
      <c r="C2442" t="s">
        <v>1422</v>
      </c>
      <c r="D2442" t="s">
        <v>4</v>
      </c>
      <c r="E2442" s="3" t="s">
        <v>127</v>
      </c>
      <c r="F2442" t="s">
        <v>1423</v>
      </c>
      <c r="G2442" s="5" t="str">
        <f t="shared" si="38"/>
        <v>View Response</v>
      </c>
      <c r="H2442" t="s">
        <v>3020</v>
      </c>
      <c r="I2442" t="s">
        <v>3024</v>
      </c>
      <c r="J2442" t="s">
        <v>3021</v>
      </c>
      <c r="L2442" t="s">
        <v>2981</v>
      </c>
    </row>
    <row r="2443" spans="1:14" x14ac:dyDescent="0.35">
      <c r="A2443">
        <v>1192511</v>
      </c>
      <c r="B2443" t="s">
        <v>2678</v>
      </c>
      <c r="C2443" t="s">
        <v>1422</v>
      </c>
      <c r="D2443" t="s">
        <v>4</v>
      </c>
      <c r="E2443" s="3" t="s">
        <v>127</v>
      </c>
      <c r="F2443" t="s">
        <v>1423</v>
      </c>
      <c r="G2443" s="5" t="str">
        <f t="shared" si="38"/>
        <v>View Response</v>
      </c>
      <c r="H2443" t="s">
        <v>3020</v>
      </c>
      <c r="I2443" t="s">
        <v>3024</v>
      </c>
      <c r="J2443" t="s">
        <v>3021</v>
      </c>
      <c r="L2443" t="s">
        <v>2925</v>
      </c>
    </row>
    <row r="2444" spans="1:14" x14ac:dyDescent="0.35">
      <c r="A2444">
        <v>1192513</v>
      </c>
      <c r="B2444" t="s">
        <v>2671</v>
      </c>
      <c r="C2444" t="s">
        <v>1411</v>
      </c>
      <c r="D2444" t="s">
        <v>4</v>
      </c>
      <c r="E2444" s="3" t="s">
        <v>127</v>
      </c>
      <c r="F2444" t="s">
        <v>1424</v>
      </c>
      <c r="G2444" s="5" t="str">
        <f t="shared" si="38"/>
        <v>View Response</v>
      </c>
      <c r="H2444" t="s">
        <v>3020</v>
      </c>
      <c r="I2444" t="s">
        <v>3023</v>
      </c>
      <c r="J2444" t="s">
        <v>3021</v>
      </c>
      <c r="N2444" t="s">
        <v>232</v>
      </c>
    </row>
    <row r="2445" spans="1:14" x14ac:dyDescent="0.35">
      <c r="A2445">
        <v>1192513</v>
      </c>
      <c r="B2445" t="s">
        <v>2671</v>
      </c>
      <c r="C2445" t="s">
        <v>1411</v>
      </c>
      <c r="D2445" t="s">
        <v>4</v>
      </c>
      <c r="E2445" s="3" t="s">
        <v>127</v>
      </c>
      <c r="F2445" t="s">
        <v>1424</v>
      </c>
      <c r="G2445" s="5" t="str">
        <f t="shared" si="38"/>
        <v>View Response</v>
      </c>
      <c r="H2445" t="s">
        <v>3020</v>
      </c>
      <c r="I2445" t="s">
        <v>3023</v>
      </c>
      <c r="J2445" t="s">
        <v>3021</v>
      </c>
      <c r="M2445" t="s">
        <v>2917</v>
      </c>
    </row>
    <row r="2446" spans="1:14" x14ac:dyDescent="0.35">
      <c r="A2446">
        <v>1192514</v>
      </c>
      <c r="B2446" t="s">
        <v>2679</v>
      </c>
      <c r="C2446" t="s">
        <v>4</v>
      </c>
      <c r="D2446" t="s">
        <v>4</v>
      </c>
      <c r="E2446" s="3" t="s">
        <v>4</v>
      </c>
      <c r="F2446" t="s">
        <v>1425</v>
      </c>
      <c r="G2446" s="5" t="str">
        <f t="shared" si="38"/>
        <v>View Response</v>
      </c>
      <c r="H2446" t="s">
        <v>3020</v>
      </c>
      <c r="I2446" t="s">
        <v>3029</v>
      </c>
      <c r="J2446" t="s">
        <v>3029</v>
      </c>
      <c r="M2446" t="s">
        <v>2917</v>
      </c>
    </row>
    <row r="2447" spans="1:14" x14ac:dyDescent="0.35">
      <c r="A2447">
        <v>1192515</v>
      </c>
      <c r="B2447" t="s">
        <v>2651</v>
      </c>
      <c r="C2447" t="s">
        <v>4</v>
      </c>
      <c r="D2447" t="s">
        <v>4</v>
      </c>
      <c r="E2447" s="3" t="s">
        <v>4</v>
      </c>
      <c r="F2447" t="s">
        <v>1426</v>
      </c>
      <c r="G2447" s="5" t="str">
        <f t="shared" si="38"/>
        <v>View Response</v>
      </c>
      <c r="H2447" t="s">
        <v>3020</v>
      </c>
      <c r="I2447" t="s">
        <v>3023</v>
      </c>
      <c r="J2447" t="s">
        <v>3029</v>
      </c>
      <c r="M2447" t="s">
        <v>2923</v>
      </c>
    </row>
    <row r="2448" spans="1:14" x14ac:dyDescent="0.35">
      <c r="A2448">
        <v>1192516</v>
      </c>
      <c r="B2448" t="s">
        <v>2176</v>
      </c>
      <c r="C2448" t="s">
        <v>4</v>
      </c>
      <c r="D2448" t="s">
        <v>4</v>
      </c>
      <c r="E2448" s="3" t="s">
        <v>127</v>
      </c>
      <c r="F2448" t="s">
        <v>1427</v>
      </c>
      <c r="G2448" s="5" t="str">
        <f t="shared" si="38"/>
        <v>View Response</v>
      </c>
      <c r="H2448" t="s">
        <v>3020</v>
      </c>
      <c r="I2448" t="s">
        <v>3029</v>
      </c>
      <c r="J2448" t="s">
        <v>3029</v>
      </c>
      <c r="L2448" t="s">
        <v>2942</v>
      </c>
    </row>
    <row r="2449" spans="1:14" x14ac:dyDescent="0.35">
      <c r="A2449">
        <v>1192518</v>
      </c>
      <c r="B2449" t="s">
        <v>2329</v>
      </c>
      <c r="C2449" t="s">
        <v>728</v>
      </c>
      <c r="D2449" t="s">
        <v>4</v>
      </c>
      <c r="E2449" s="3" t="s">
        <v>127</v>
      </c>
      <c r="F2449" t="s">
        <v>1428</v>
      </c>
      <c r="G2449" s="5" t="str">
        <f t="shared" si="38"/>
        <v>View Response</v>
      </c>
      <c r="H2449" t="s">
        <v>3020</v>
      </c>
      <c r="I2449" t="s">
        <v>3029</v>
      </c>
      <c r="J2449" t="s">
        <v>3029</v>
      </c>
      <c r="L2449" t="s">
        <v>2954</v>
      </c>
    </row>
    <row r="2450" spans="1:14" x14ac:dyDescent="0.35">
      <c r="A2450">
        <v>1192520</v>
      </c>
      <c r="B2450" t="s">
        <v>2680</v>
      </c>
      <c r="C2450" t="s">
        <v>4</v>
      </c>
      <c r="D2450" t="s">
        <v>4</v>
      </c>
      <c r="E2450" s="3" t="s">
        <v>4</v>
      </c>
      <c r="F2450" t="s">
        <v>1429</v>
      </c>
      <c r="G2450" s="5" t="str">
        <f t="shared" si="38"/>
        <v>View Response</v>
      </c>
      <c r="H2450" t="s">
        <v>3020</v>
      </c>
      <c r="I2450" t="s">
        <v>3029</v>
      </c>
      <c r="J2450" t="s">
        <v>3029</v>
      </c>
      <c r="M2450" t="s">
        <v>2917</v>
      </c>
    </row>
    <row r="2451" spans="1:14" x14ac:dyDescent="0.35">
      <c r="A2451">
        <v>1192521</v>
      </c>
      <c r="B2451" t="s">
        <v>2651</v>
      </c>
      <c r="C2451" t="s">
        <v>4</v>
      </c>
      <c r="D2451" t="s">
        <v>4</v>
      </c>
      <c r="E2451" s="3" t="s">
        <v>4</v>
      </c>
      <c r="F2451" t="s">
        <v>1430</v>
      </c>
      <c r="G2451" s="5" t="str">
        <f t="shared" si="38"/>
        <v>View Response</v>
      </c>
      <c r="H2451" t="s">
        <v>3020</v>
      </c>
      <c r="I2451" t="s">
        <v>3023</v>
      </c>
      <c r="J2451" t="s">
        <v>3029</v>
      </c>
      <c r="M2451" t="s">
        <v>2923</v>
      </c>
    </row>
    <row r="2452" spans="1:14" x14ac:dyDescent="0.35">
      <c r="A2452">
        <v>1192522</v>
      </c>
      <c r="B2452" t="s">
        <v>2681</v>
      </c>
      <c r="C2452" t="s">
        <v>1431</v>
      </c>
      <c r="D2452" t="s">
        <v>4</v>
      </c>
      <c r="E2452" s="3" t="s">
        <v>4</v>
      </c>
      <c r="F2452" t="s">
        <v>1432</v>
      </c>
      <c r="G2452" s="5" t="str">
        <f t="shared" si="38"/>
        <v>View Response</v>
      </c>
      <c r="H2452" t="s">
        <v>3020</v>
      </c>
      <c r="I2452" t="s">
        <v>3023</v>
      </c>
      <c r="J2452" t="s">
        <v>3021</v>
      </c>
      <c r="M2452" t="s">
        <v>2917</v>
      </c>
    </row>
    <row r="2453" spans="1:14" x14ac:dyDescent="0.35">
      <c r="A2453">
        <v>1192523</v>
      </c>
      <c r="B2453" t="s">
        <v>2682</v>
      </c>
      <c r="C2453" t="s">
        <v>4</v>
      </c>
      <c r="D2453" t="s">
        <v>4</v>
      </c>
      <c r="E2453" s="3" t="s">
        <v>4</v>
      </c>
      <c r="F2453" t="s">
        <v>1433</v>
      </c>
      <c r="G2453" s="5" t="str">
        <f t="shared" si="38"/>
        <v>View Response</v>
      </c>
      <c r="H2453" t="s">
        <v>3020</v>
      </c>
      <c r="I2453" t="s">
        <v>3029</v>
      </c>
      <c r="J2453" t="s">
        <v>3029</v>
      </c>
      <c r="M2453" t="s">
        <v>2917</v>
      </c>
    </row>
    <row r="2454" spans="1:14" x14ac:dyDescent="0.35">
      <c r="A2454">
        <v>1192525</v>
      </c>
      <c r="B2454" t="s">
        <v>2016</v>
      </c>
      <c r="C2454" t="s">
        <v>4</v>
      </c>
      <c r="D2454" t="s">
        <v>4</v>
      </c>
      <c r="E2454" s="3" t="s">
        <v>127</v>
      </c>
      <c r="F2454" t="s">
        <v>1434</v>
      </c>
      <c r="G2454" s="5" t="str">
        <f t="shared" si="38"/>
        <v>View Response</v>
      </c>
      <c r="H2454" t="s">
        <v>3020</v>
      </c>
      <c r="I2454" t="s">
        <v>3023</v>
      </c>
      <c r="J2454" t="s">
        <v>3029</v>
      </c>
      <c r="L2454" t="s">
        <v>2973</v>
      </c>
    </row>
    <row r="2455" spans="1:14" x14ac:dyDescent="0.35">
      <c r="A2455">
        <v>1192527</v>
      </c>
      <c r="B2455" t="s">
        <v>2683</v>
      </c>
      <c r="C2455" t="s">
        <v>4</v>
      </c>
      <c r="D2455" t="s">
        <v>4</v>
      </c>
      <c r="E2455" s="3" t="s">
        <v>4</v>
      </c>
      <c r="F2455" t="s">
        <v>1435</v>
      </c>
      <c r="G2455" s="5" t="str">
        <f t="shared" si="38"/>
        <v>View Response</v>
      </c>
      <c r="H2455" t="s">
        <v>3020</v>
      </c>
      <c r="I2455" t="s">
        <v>3029</v>
      </c>
      <c r="J2455" t="s">
        <v>3029</v>
      </c>
      <c r="L2455" t="s">
        <v>2937</v>
      </c>
    </row>
    <row r="2456" spans="1:14" x14ac:dyDescent="0.35">
      <c r="A2456">
        <v>1192534</v>
      </c>
      <c r="B2456" t="s">
        <v>2684</v>
      </c>
      <c r="C2456" t="s">
        <v>4</v>
      </c>
      <c r="D2456" t="s">
        <v>4</v>
      </c>
      <c r="E2456" s="3" t="s">
        <v>4</v>
      </c>
      <c r="F2456" t="s">
        <v>1436</v>
      </c>
      <c r="G2456" s="5" t="str">
        <f t="shared" si="38"/>
        <v>View Response</v>
      </c>
      <c r="H2456" t="s">
        <v>3020</v>
      </c>
      <c r="I2456" t="s">
        <v>3023</v>
      </c>
      <c r="J2456" t="s">
        <v>3021</v>
      </c>
      <c r="M2456" t="s">
        <v>2931</v>
      </c>
    </row>
    <row r="2457" spans="1:14" x14ac:dyDescent="0.35">
      <c r="A2457">
        <v>1192534</v>
      </c>
      <c r="B2457" t="s">
        <v>2684</v>
      </c>
      <c r="C2457" t="s">
        <v>4</v>
      </c>
      <c r="D2457" t="s">
        <v>4</v>
      </c>
      <c r="E2457" s="3" t="s">
        <v>4</v>
      </c>
      <c r="F2457" t="s">
        <v>1436</v>
      </c>
      <c r="G2457" s="5" t="str">
        <f t="shared" si="38"/>
        <v>View Response</v>
      </c>
      <c r="H2457" t="s">
        <v>3020</v>
      </c>
      <c r="I2457" t="s">
        <v>3023</v>
      </c>
      <c r="J2457" t="s">
        <v>3021</v>
      </c>
      <c r="M2457" t="s">
        <v>2932</v>
      </c>
    </row>
    <row r="2458" spans="1:14" x14ac:dyDescent="0.35">
      <c r="A2458">
        <v>1192535</v>
      </c>
      <c r="B2458" t="s">
        <v>2681</v>
      </c>
      <c r="C2458" t="s">
        <v>1431</v>
      </c>
      <c r="D2458" t="s">
        <v>4</v>
      </c>
      <c r="E2458" s="3" t="s">
        <v>4</v>
      </c>
      <c r="F2458" t="s">
        <v>1437</v>
      </c>
      <c r="G2458" s="5" t="str">
        <f t="shared" si="38"/>
        <v>View Response</v>
      </c>
      <c r="H2458" t="s">
        <v>3020</v>
      </c>
      <c r="I2458" t="s">
        <v>3023</v>
      </c>
      <c r="J2458" t="s">
        <v>3021</v>
      </c>
      <c r="L2458" t="s">
        <v>2954</v>
      </c>
    </row>
    <row r="2459" spans="1:14" x14ac:dyDescent="0.35">
      <c r="A2459">
        <v>1192535</v>
      </c>
      <c r="B2459" t="s">
        <v>2681</v>
      </c>
      <c r="C2459" t="s">
        <v>1431</v>
      </c>
      <c r="D2459" t="s">
        <v>4</v>
      </c>
      <c r="E2459" s="3" t="s">
        <v>4</v>
      </c>
      <c r="F2459" t="s">
        <v>1437</v>
      </c>
      <c r="G2459" s="5" t="str">
        <f t="shared" si="38"/>
        <v>View Response</v>
      </c>
      <c r="H2459" t="s">
        <v>3020</v>
      </c>
      <c r="I2459" t="s">
        <v>3023</v>
      </c>
      <c r="J2459" t="s">
        <v>3021</v>
      </c>
      <c r="L2459" t="s">
        <v>2986</v>
      </c>
    </row>
    <row r="2460" spans="1:14" x14ac:dyDescent="0.35">
      <c r="A2460">
        <v>1192535</v>
      </c>
      <c r="B2460" t="s">
        <v>2681</v>
      </c>
      <c r="C2460" t="s">
        <v>1431</v>
      </c>
      <c r="D2460" t="s">
        <v>4</v>
      </c>
      <c r="E2460" s="3" t="s">
        <v>4</v>
      </c>
      <c r="F2460" t="s">
        <v>1437</v>
      </c>
      <c r="G2460" s="5" t="str">
        <f t="shared" si="38"/>
        <v>View Response</v>
      </c>
      <c r="H2460" t="s">
        <v>3020</v>
      </c>
      <c r="I2460" t="s">
        <v>3023</v>
      </c>
      <c r="J2460" t="s">
        <v>3021</v>
      </c>
      <c r="L2460" t="s">
        <v>2974</v>
      </c>
    </row>
    <row r="2461" spans="1:14" x14ac:dyDescent="0.35">
      <c r="A2461">
        <v>1192537</v>
      </c>
      <c r="B2461" t="s">
        <v>2624</v>
      </c>
      <c r="C2461" t="s">
        <v>1291</v>
      </c>
      <c r="D2461" t="s">
        <v>4</v>
      </c>
      <c r="E2461" s="3" t="s">
        <v>127</v>
      </c>
      <c r="F2461" t="s">
        <v>1438</v>
      </c>
      <c r="G2461" s="5" t="str">
        <f t="shared" si="38"/>
        <v>View Response</v>
      </c>
      <c r="H2461" t="s">
        <v>3020</v>
      </c>
      <c r="I2461" t="s">
        <v>3029</v>
      </c>
      <c r="J2461" t="s">
        <v>3029</v>
      </c>
      <c r="N2461" t="s">
        <v>338</v>
      </c>
    </row>
    <row r="2462" spans="1:14" x14ac:dyDescent="0.35">
      <c r="A2462">
        <v>1192537</v>
      </c>
      <c r="B2462" t="s">
        <v>2624</v>
      </c>
      <c r="C2462" t="s">
        <v>1291</v>
      </c>
      <c r="D2462" t="s">
        <v>4</v>
      </c>
      <c r="E2462" s="3" t="s">
        <v>127</v>
      </c>
      <c r="F2462" t="s">
        <v>1438</v>
      </c>
      <c r="G2462" s="5" t="str">
        <f t="shared" si="38"/>
        <v>View Response</v>
      </c>
      <c r="H2462" t="s">
        <v>3020</v>
      </c>
      <c r="I2462" t="s">
        <v>3029</v>
      </c>
      <c r="J2462" t="s">
        <v>3029</v>
      </c>
      <c r="L2462" t="s">
        <v>2954</v>
      </c>
    </row>
    <row r="2463" spans="1:14" x14ac:dyDescent="0.35">
      <c r="A2463">
        <v>1192537</v>
      </c>
      <c r="B2463" t="s">
        <v>2624</v>
      </c>
      <c r="C2463" t="s">
        <v>1291</v>
      </c>
      <c r="D2463" t="s">
        <v>4</v>
      </c>
      <c r="E2463" s="3" t="s">
        <v>127</v>
      </c>
      <c r="F2463" t="s">
        <v>1438</v>
      </c>
      <c r="G2463" s="5" t="str">
        <f t="shared" si="38"/>
        <v>View Response</v>
      </c>
      <c r="H2463" t="s">
        <v>3020</v>
      </c>
      <c r="I2463" t="s">
        <v>3029</v>
      </c>
      <c r="J2463" t="s">
        <v>3029</v>
      </c>
      <c r="L2463" t="s">
        <v>2943</v>
      </c>
    </row>
    <row r="2464" spans="1:14" x14ac:dyDescent="0.35">
      <c r="A2464">
        <v>1192537</v>
      </c>
      <c r="B2464" t="s">
        <v>2624</v>
      </c>
      <c r="C2464" t="s">
        <v>1291</v>
      </c>
      <c r="D2464" t="s">
        <v>4</v>
      </c>
      <c r="E2464" s="3" t="s">
        <v>127</v>
      </c>
      <c r="F2464" t="s">
        <v>1438</v>
      </c>
      <c r="G2464" s="5" t="str">
        <f t="shared" si="38"/>
        <v>View Response</v>
      </c>
      <c r="H2464" t="s">
        <v>3020</v>
      </c>
      <c r="I2464" t="s">
        <v>3029</v>
      </c>
      <c r="J2464" t="s">
        <v>3029</v>
      </c>
      <c r="L2464" t="s">
        <v>2981</v>
      </c>
    </row>
    <row r="2465" spans="1:13" x14ac:dyDescent="0.35">
      <c r="A2465">
        <v>1192537</v>
      </c>
      <c r="B2465" t="s">
        <v>2624</v>
      </c>
      <c r="C2465" t="s">
        <v>1291</v>
      </c>
      <c r="D2465" t="s">
        <v>4</v>
      </c>
      <c r="E2465" s="3" t="s">
        <v>127</v>
      </c>
      <c r="F2465" t="s">
        <v>1438</v>
      </c>
      <c r="G2465" s="5" t="str">
        <f t="shared" si="38"/>
        <v>View Response</v>
      </c>
      <c r="H2465" t="s">
        <v>3020</v>
      </c>
      <c r="I2465" t="s">
        <v>3029</v>
      </c>
      <c r="J2465" t="s">
        <v>3029</v>
      </c>
      <c r="L2465" t="s">
        <v>2925</v>
      </c>
    </row>
    <row r="2466" spans="1:13" x14ac:dyDescent="0.35">
      <c r="A2466">
        <v>1192537</v>
      </c>
      <c r="B2466" t="s">
        <v>2624</v>
      </c>
      <c r="C2466" t="s">
        <v>1291</v>
      </c>
      <c r="D2466" t="s">
        <v>4</v>
      </c>
      <c r="E2466" s="3" t="s">
        <v>127</v>
      </c>
      <c r="F2466" t="s">
        <v>1438</v>
      </c>
      <c r="G2466" s="5" t="str">
        <f t="shared" si="38"/>
        <v>View Response</v>
      </c>
      <c r="H2466" t="s">
        <v>3020</v>
      </c>
      <c r="I2466" t="s">
        <v>3029</v>
      </c>
      <c r="J2466" t="s">
        <v>3029</v>
      </c>
      <c r="L2466" t="s">
        <v>2937</v>
      </c>
    </row>
    <row r="2467" spans="1:13" x14ac:dyDescent="0.35">
      <c r="A2467">
        <v>1192560</v>
      </c>
      <c r="B2467" t="s">
        <v>2685</v>
      </c>
      <c r="C2467" t="s">
        <v>4</v>
      </c>
      <c r="D2467" t="s">
        <v>4</v>
      </c>
      <c r="E2467" s="3" t="s">
        <v>127</v>
      </c>
      <c r="F2467" t="s">
        <v>1439</v>
      </c>
      <c r="G2467" s="5" t="str">
        <f t="shared" si="38"/>
        <v>View Response</v>
      </c>
      <c r="H2467" t="s">
        <v>3020</v>
      </c>
      <c r="I2467" t="s">
        <v>3023</v>
      </c>
      <c r="J2467" t="s">
        <v>3029</v>
      </c>
      <c r="M2467" t="s">
        <v>2935</v>
      </c>
    </row>
    <row r="2468" spans="1:13" x14ac:dyDescent="0.35">
      <c r="A2468">
        <v>1192560</v>
      </c>
      <c r="B2468" t="s">
        <v>2685</v>
      </c>
      <c r="C2468" t="s">
        <v>4</v>
      </c>
      <c r="D2468" t="s">
        <v>4</v>
      </c>
      <c r="E2468" s="3" t="s">
        <v>127</v>
      </c>
      <c r="F2468" t="s">
        <v>1439</v>
      </c>
      <c r="G2468" s="5" t="str">
        <f t="shared" si="38"/>
        <v>View Response</v>
      </c>
      <c r="H2468" t="s">
        <v>3020</v>
      </c>
      <c r="I2468" t="s">
        <v>3023</v>
      </c>
      <c r="J2468" t="s">
        <v>3029</v>
      </c>
      <c r="M2468" t="s">
        <v>2936</v>
      </c>
    </row>
    <row r="2469" spans="1:13" x14ac:dyDescent="0.35">
      <c r="A2469">
        <v>1192574</v>
      </c>
      <c r="B2469" t="s">
        <v>2686</v>
      </c>
      <c r="C2469" t="s">
        <v>4</v>
      </c>
      <c r="D2469" t="s">
        <v>4</v>
      </c>
      <c r="E2469" s="3" t="s">
        <v>4</v>
      </c>
      <c r="F2469" t="s">
        <v>1440</v>
      </c>
      <c r="G2469" s="5" t="str">
        <f t="shared" si="38"/>
        <v>View Response</v>
      </c>
      <c r="H2469" t="s">
        <v>3020</v>
      </c>
      <c r="I2469" t="s">
        <v>3024</v>
      </c>
      <c r="J2469" t="s">
        <v>3022</v>
      </c>
      <c r="M2469" t="s">
        <v>2917</v>
      </c>
    </row>
    <row r="2470" spans="1:13" x14ac:dyDescent="0.35">
      <c r="A2470">
        <v>1192576</v>
      </c>
      <c r="B2470" t="s">
        <v>2687</v>
      </c>
      <c r="C2470" t="s">
        <v>4</v>
      </c>
      <c r="D2470" t="s">
        <v>4</v>
      </c>
      <c r="E2470" s="3" t="s">
        <v>4</v>
      </c>
      <c r="F2470" t="s">
        <v>1441</v>
      </c>
      <c r="G2470" s="5" t="str">
        <f t="shared" si="38"/>
        <v>View Response</v>
      </c>
      <c r="H2470" t="s">
        <v>3020</v>
      </c>
      <c r="I2470" t="s">
        <v>3029</v>
      </c>
      <c r="J2470" t="s">
        <v>3021</v>
      </c>
      <c r="L2470" t="s">
        <v>2937</v>
      </c>
    </row>
    <row r="2471" spans="1:13" x14ac:dyDescent="0.35">
      <c r="A2471">
        <v>1192576</v>
      </c>
      <c r="B2471" t="s">
        <v>2687</v>
      </c>
      <c r="C2471" t="s">
        <v>4</v>
      </c>
      <c r="D2471" t="s">
        <v>4</v>
      </c>
      <c r="E2471" s="3" t="s">
        <v>4</v>
      </c>
      <c r="F2471" t="s">
        <v>1441</v>
      </c>
      <c r="G2471" s="5" t="str">
        <f t="shared" si="38"/>
        <v>View Response</v>
      </c>
      <c r="H2471" t="s">
        <v>3020</v>
      </c>
      <c r="I2471" t="s">
        <v>3029</v>
      </c>
      <c r="J2471" t="s">
        <v>3021</v>
      </c>
      <c r="M2471" t="s">
        <v>2922</v>
      </c>
    </row>
    <row r="2472" spans="1:13" x14ac:dyDescent="0.35">
      <c r="A2472">
        <v>1192579</v>
      </c>
      <c r="B2472" t="s">
        <v>2688</v>
      </c>
      <c r="C2472" t="s">
        <v>4</v>
      </c>
      <c r="D2472" t="s">
        <v>4</v>
      </c>
      <c r="E2472" s="3" t="s">
        <v>4</v>
      </c>
      <c r="F2472" t="s">
        <v>1442</v>
      </c>
      <c r="G2472" s="5" t="str">
        <f t="shared" si="38"/>
        <v>View Response</v>
      </c>
      <c r="H2472" t="s">
        <v>3020</v>
      </c>
      <c r="I2472" t="s">
        <v>3023</v>
      </c>
      <c r="J2472" t="s">
        <v>3021</v>
      </c>
      <c r="M2472" t="s">
        <v>2917</v>
      </c>
    </row>
    <row r="2473" spans="1:13" x14ac:dyDescent="0.35">
      <c r="A2473">
        <v>1192684</v>
      </c>
      <c r="B2473" t="s">
        <v>2689</v>
      </c>
      <c r="C2473" t="s">
        <v>4</v>
      </c>
      <c r="D2473" t="s">
        <v>4</v>
      </c>
      <c r="E2473" s="3" t="s">
        <v>4</v>
      </c>
      <c r="F2473" t="s">
        <v>1443</v>
      </c>
      <c r="G2473" s="5" t="str">
        <f t="shared" si="38"/>
        <v>View Response</v>
      </c>
      <c r="H2473" t="s">
        <v>3020</v>
      </c>
      <c r="I2473" t="s">
        <v>3023</v>
      </c>
      <c r="J2473" t="s">
        <v>3029</v>
      </c>
      <c r="M2473" t="s">
        <v>2931</v>
      </c>
    </row>
    <row r="2474" spans="1:13" x14ac:dyDescent="0.35">
      <c r="A2474">
        <v>1192684</v>
      </c>
      <c r="B2474" t="s">
        <v>2689</v>
      </c>
      <c r="C2474" t="s">
        <v>4</v>
      </c>
      <c r="D2474" t="s">
        <v>4</v>
      </c>
      <c r="E2474" s="3" t="s">
        <v>4</v>
      </c>
      <c r="F2474" t="s">
        <v>1443</v>
      </c>
      <c r="G2474" s="5" t="str">
        <f t="shared" si="38"/>
        <v>View Response</v>
      </c>
      <c r="H2474" t="s">
        <v>3020</v>
      </c>
      <c r="I2474" t="s">
        <v>3023</v>
      </c>
      <c r="J2474" t="s">
        <v>3029</v>
      </c>
      <c r="M2474" t="s">
        <v>2932</v>
      </c>
    </row>
    <row r="2475" spans="1:13" x14ac:dyDescent="0.35">
      <c r="A2475">
        <v>1192687</v>
      </c>
      <c r="B2475" t="s">
        <v>2690</v>
      </c>
      <c r="C2475" t="s">
        <v>4</v>
      </c>
      <c r="D2475" t="s">
        <v>4</v>
      </c>
      <c r="E2475" s="3" t="s">
        <v>4</v>
      </c>
      <c r="F2475" t="s">
        <v>1444</v>
      </c>
      <c r="G2475" s="5" t="str">
        <f t="shared" si="38"/>
        <v>View Response</v>
      </c>
      <c r="H2475" t="s">
        <v>3020</v>
      </c>
      <c r="I2475" t="s">
        <v>3023</v>
      </c>
      <c r="J2475" t="s">
        <v>3021</v>
      </c>
      <c r="M2475" t="s">
        <v>2935</v>
      </c>
    </row>
    <row r="2476" spans="1:13" x14ac:dyDescent="0.35">
      <c r="A2476">
        <v>1192687</v>
      </c>
      <c r="B2476" t="s">
        <v>2690</v>
      </c>
      <c r="C2476" t="s">
        <v>4</v>
      </c>
      <c r="D2476" t="s">
        <v>4</v>
      </c>
      <c r="E2476" s="3" t="s">
        <v>4</v>
      </c>
      <c r="F2476" t="s">
        <v>1444</v>
      </c>
      <c r="G2476" s="5" t="str">
        <f t="shared" si="38"/>
        <v>View Response</v>
      </c>
      <c r="H2476" t="s">
        <v>3020</v>
      </c>
      <c r="I2476" t="s">
        <v>3023</v>
      </c>
      <c r="J2476" t="s">
        <v>3021</v>
      </c>
      <c r="M2476" t="s">
        <v>2936</v>
      </c>
    </row>
    <row r="2477" spans="1:13" x14ac:dyDescent="0.35">
      <c r="A2477">
        <v>1192693</v>
      </c>
      <c r="B2477" t="s">
        <v>2691</v>
      </c>
      <c r="C2477" t="s">
        <v>4</v>
      </c>
      <c r="D2477" t="s">
        <v>4</v>
      </c>
      <c r="E2477" s="3" t="s">
        <v>4</v>
      </c>
      <c r="F2477" t="s">
        <v>1445</v>
      </c>
      <c r="G2477" s="5" t="str">
        <f t="shared" si="38"/>
        <v>View Response</v>
      </c>
      <c r="H2477" t="s">
        <v>3020</v>
      </c>
      <c r="I2477" t="s">
        <v>3029</v>
      </c>
      <c r="J2477" t="s">
        <v>3029</v>
      </c>
      <c r="M2477" t="s">
        <v>2917</v>
      </c>
    </row>
    <row r="2478" spans="1:13" x14ac:dyDescent="0.35">
      <c r="A2478">
        <v>1192695</v>
      </c>
      <c r="B2478" t="s">
        <v>2692</v>
      </c>
      <c r="C2478" t="s">
        <v>4</v>
      </c>
      <c r="D2478" t="s">
        <v>4</v>
      </c>
      <c r="E2478" s="3" t="s">
        <v>4</v>
      </c>
      <c r="F2478" t="s">
        <v>1446</v>
      </c>
      <c r="G2478" s="5" t="str">
        <f t="shared" si="38"/>
        <v>View Response</v>
      </c>
      <c r="H2478" t="s">
        <v>3020</v>
      </c>
      <c r="I2478" t="s">
        <v>3029</v>
      </c>
      <c r="J2478" t="s">
        <v>3029</v>
      </c>
      <c r="M2478" t="s">
        <v>2923</v>
      </c>
    </row>
    <row r="2479" spans="1:13" x14ac:dyDescent="0.35">
      <c r="A2479">
        <v>1192695</v>
      </c>
      <c r="B2479" t="s">
        <v>2692</v>
      </c>
      <c r="C2479" t="s">
        <v>4</v>
      </c>
      <c r="D2479" t="s">
        <v>4</v>
      </c>
      <c r="E2479" s="3" t="s">
        <v>4</v>
      </c>
      <c r="F2479" t="s">
        <v>1446</v>
      </c>
      <c r="G2479" s="5" t="str">
        <f t="shared" si="38"/>
        <v>View Response</v>
      </c>
      <c r="H2479" t="s">
        <v>3020</v>
      </c>
      <c r="I2479" t="s">
        <v>3029</v>
      </c>
      <c r="J2479" t="s">
        <v>3029</v>
      </c>
      <c r="M2479" t="s">
        <v>2924</v>
      </c>
    </row>
    <row r="2480" spans="1:13" x14ac:dyDescent="0.35">
      <c r="A2480">
        <v>1192695</v>
      </c>
      <c r="B2480" t="s">
        <v>2692</v>
      </c>
      <c r="C2480" t="s">
        <v>4</v>
      </c>
      <c r="D2480" t="s">
        <v>4</v>
      </c>
      <c r="E2480" s="3" t="s">
        <v>4</v>
      </c>
      <c r="F2480" t="s">
        <v>1446</v>
      </c>
      <c r="G2480" s="5" t="str">
        <f t="shared" si="38"/>
        <v>View Response</v>
      </c>
      <c r="H2480" t="s">
        <v>3020</v>
      </c>
      <c r="I2480" t="s">
        <v>3029</v>
      </c>
      <c r="J2480" t="s">
        <v>3029</v>
      </c>
      <c r="M2480" t="s">
        <v>2950</v>
      </c>
    </row>
    <row r="2481" spans="1:14" x14ac:dyDescent="0.35">
      <c r="A2481">
        <v>1192702</v>
      </c>
      <c r="B2481" t="s">
        <v>2693</v>
      </c>
      <c r="C2481" t="s">
        <v>4</v>
      </c>
      <c r="D2481" t="s">
        <v>4</v>
      </c>
      <c r="E2481" s="3" t="s">
        <v>4</v>
      </c>
      <c r="F2481" t="s">
        <v>1447</v>
      </c>
      <c r="G2481" s="5" t="str">
        <f t="shared" si="38"/>
        <v>View Response</v>
      </c>
      <c r="H2481" t="s">
        <v>3020</v>
      </c>
      <c r="I2481" t="s">
        <v>3024</v>
      </c>
      <c r="J2481" t="s">
        <v>3022</v>
      </c>
      <c r="M2481" t="s">
        <v>2945</v>
      </c>
    </row>
    <row r="2482" spans="1:14" x14ac:dyDescent="0.35">
      <c r="A2482">
        <v>1192702</v>
      </c>
      <c r="B2482" t="s">
        <v>2693</v>
      </c>
      <c r="C2482" t="s">
        <v>4</v>
      </c>
      <c r="D2482" t="s">
        <v>4</v>
      </c>
      <c r="E2482" s="3" t="s">
        <v>4</v>
      </c>
      <c r="F2482" t="s">
        <v>1447</v>
      </c>
      <c r="G2482" s="5" t="str">
        <f t="shared" si="38"/>
        <v>View Response</v>
      </c>
      <c r="H2482" t="s">
        <v>3020</v>
      </c>
      <c r="I2482" t="s">
        <v>3024</v>
      </c>
      <c r="J2482" t="s">
        <v>3022</v>
      </c>
      <c r="M2482" t="s">
        <v>2946</v>
      </c>
    </row>
    <row r="2483" spans="1:14" x14ac:dyDescent="0.35">
      <c r="A2483">
        <v>1192707</v>
      </c>
      <c r="B2483" t="s">
        <v>2694</v>
      </c>
      <c r="C2483" t="s">
        <v>4</v>
      </c>
      <c r="D2483" t="s">
        <v>4</v>
      </c>
      <c r="E2483" s="3" t="s">
        <v>127</v>
      </c>
      <c r="F2483" t="s">
        <v>1448</v>
      </c>
      <c r="G2483" s="5" t="str">
        <f t="shared" si="38"/>
        <v>View Response</v>
      </c>
      <c r="H2483" t="s">
        <v>3020</v>
      </c>
      <c r="I2483" t="s">
        <v>3023</v>
      </c>
      <c r="J2483" t="s">
        <v>3021</v>
      </c>
      <c r="M2483" t="s">
        <v>2917</v>
      </c>
    </row>
    <row r="2484" spans="1:14" x14ac:dyDescent="0.35">
      <c r="A2484">
        <v>1192711</v>
      </c>
      <c r="B2484" t="s">
        <v>2695</v>
      </c>
      <c r="C2484" t="s">
        <v>4</v>
      </c>
      <c r="D2484" t="s">
        <v>4</v>
      </c>
      <c r="E2484" s="3" t="s">
        <v>4</v>
      </c>
      <c r="F2484" t="s">
        <v>1449</v>
      </c>
      <c r="G2484" s="5" t="str">
        <f t="shared" si="38"/>
        <v>View Response</v>
      </c>
      <c r="H2484" t="s">
        <v>3020</v>
      </c>
      <c r="I2484" t="s">
        <v>3023</v>
      </c>
      <c r="J2484" t="s">
        <v>3029</v>
      </c>
      <c r="M2484" t="s">
        <v>2935</v>
      </c>
    </row>
    <row r="2485" spans="1:14" x14ac:dyDescent="0.35">
      <c r="A2485">
        <v>1192711</v>
      </c>
      <c r="B2485" t="s">
        <v>2695</v>
      </c>
      <c r="C2485" t="s">
        <v>4</v>
      </c>
      <c r="D2485" t="s">
        <v>4</v>
      </c>
      <c r="E2485" s="3" t="s">
        <v>4</v>
      </c>
      <c r="F2485" t="s">
        <v>1449</v>
      </c>
      <c r="G2485" s="5" t="str">
        <f t="shared" si="38"/>
        <v>View Response</v>
      </c>
      <c r="H2485" t="s">
        <v>3020</v>
      </c>
      <c r="I2485" t="s">
        <v>3023</v>
      </c>
      <c r="J2485" t="s">
        <v>3029</v>
      </c>
      <c r="M2485" t="s">
        <v>2936</v>
      </c>
    </row>
    <row r="2486" spans="1:14" x14ac:dyDescent="0.35">
      <c r="A2486">
        <v>1192715</v>
      </c>
      <c r="B2486" t="s">
        <v>2696</v>
      </c>
      <c r="C2486" t="s">
        <v>4</v>
      </c>
      <c r="D2486" t="s">
        <v>4</v>
      </c>
      <c r="E2486" s="3" t="s">
        <v>4</v>
      </c>
      <c r="F2486" t="s">
        <v>1450</v>
      </c>
      <c r="G2486" s="5" t="str">
        <f t="shared" si="38"/>
        <v>View Response</v>
      </c>
      <c r="H2486" t="s">
        <v>3020</v>
      </c>
      <c r="I2486" t="s">
        <v>3023</v>
      </c>
      <c r="J2486" t="s">
        <v>3029</v>
      </c>
      <c r="N2486" t="s">
        <v>232</v>
      </c>
    </row>
    <row r="2487" spans="1:14" x14ac:dyDescent="0.35">
      <c r="A2487">
        <v>1192715</v>
      </c>
      <c r="B2487" t="s">
        <v>2696</v>
      </c>
      <c r="C2487" t="s">
        <v>4</v>
      </c>
      <c r="D2487" t="s">
        <v>4</v>
      </c>
      <c r="E2487" s="3" t="s">
        <v>4</v>
      </c>
      <c r="F2487" t="s">
        <v>1450</v>
      </c>
      <c r="G2487" s="5" t="str">
        <f t="shared" si="38"/>
        <v>View Response</v>
      </c>
      <c r="H2487" t="s">
        <v>3020</v>
      </c>
      <c r="I2487" t="s">
        <v>3023</v>
      </c>
      <c r="J2487" t="s">
        <v>3029</v>
      </c>
      <c r="M2487" t="s">
        <v>2935</v>
      </c>
    </row>
    <row r="2488" spans="1:14" x14ac:dyDescent="0.35">
      <c r="A2488">
        <v>1192715</v>
      </c>
      <c r="B2488" t="s">
        <v>2696</v>
      </c>
      <c r="C2488" t="s">
        <v>4</v>
      </c>
      <c r="D2488" t="s">
        <v>4</v>
      </c>
      <c r="E2488" s="3" t="s">
        <v>4</v>
      </c>
      <c r="F2488" t="s">
        <v>1450</v>
      </c>
      <c r="G2488" s="5" t="str">
        <f t="shared" si="38"/>
        <v>View Response</v>
      </c>
      <c r="H2488" t="s">
        <v>3020</v>
      </c>
      <c r="I2488" t="s">
        <v>3023</v>
      </c>
      <c r="J2488" t="s">
        <v>3029</v>
      </c>
      <c r="M2488" t="s">
        <v>2936</v>
      </c>
    </row>
    <row r="2489" spans="1:14" x14ac:dyDescent="0.35">
      <c r="A2489">
        <v>1192721</v>
      </c>
      <c r="B2489" t="s">
        <v>2697</v>
      </c>
      <c r="C2489" t="s">
        <v>1451</v>
      </c>
      <c r="D2489" t="s">
        <v>4</v>
      </c>
      <c r="E2489" s="3" t="s">
        <v>127</v>
      </c>
      <c r="F2489" t="s">
        <v>1452</v>
      </c>
      <c r="G2489" s="5" t="str">
        <f t="shared" si="38"/>
        <v>View Response</v>
      </c>
      <c r="H2489" t="s">
        <v>3020</v>
      </c>
      <c r="I2489" t="s">
        <v>3023</v>
      </c>
      <c r="J2489" t="s">
        <v>3029</v>
      </c>
      <c r="K2489" t="s">
        <v>2939</v>
      </c>
    </row>
    <row r="2490" spans="1:14" x14ac:dyDescent="0.35">
      <c r="A2490">
        <v>1192721</v>
      </c>
      <c r="B2490" t="s">
        <v>2697</v>
      </c>
      <c r="C2490" t="s">
        <v>1451</v>
      </c>
      <c r="D2490" t="s">
        <v>4</v>
      </c>
      <c r="E2490" s="3" t="s">
        <v>127</v>
      </c>
      <c r="F2490" t="s">
        <v>1452</v>
      </c>
      <c r="G2490" s="5" t="str">
        <f t="shared" si="38"/>
        <v>View Response</v>
      </c>
      <c r="H2490" t="s">
        <v>3020</v>
      </c>
      <c r="I2490" t="s">
        <v>3023</v>
      </c>
      <c r="J2490" t="s">
        <v>3029</v>
      </c>
      <c r="L2490" t="s">
        <v>2987</v>
      </c>
    </row>
    <row r="2491" spans="1:14" x14ac:dyDescent="0.35">
      <c r="A2491">
        <v>1192721</v>
      </c>
      <c r="B2491" t="s">
        <v>2697</v>
      </c>
      <c r="C2491" t="s">
        <v>1451</v>
      </c>
      <c r="D2491" t="s">
        <v>4</v>
      </c>
      <c r="E2491" s="3" t="s">
        <v>127</v>
      </c>
      <c r="F2491" t="s">
        <v>1452</v>
      </c>
      <c r="G2491" s="5" t="str">
        <f t="shared" si="38"/>
        <v>View Response</v>
      </c>
      <c r="H2491" t="s">
        <v>3020</v>
      </c>
      <c r="I2491" t="s">
        <v>3023</v>
      </c>
      <c r="J2491" t="s">
        <v>3029</v>
      </c>
      <c r="L2491" t="s">
        <v>2961</v>
      </c>
    </row>
    <row r="2492" spans="1:14" x14ac:dyDescent="0.35">
      <c r="A2492">
        <v>1192721</v>
      </c>
      <c r="B2492" t="s">
        <v>2697</v>
      </c>
      <c r="C2492" t="s">
        <v>1451</v>
      </c>
      <c r="D2492" t="s">
        <v>4</v>
      </c>
      <c r="E2492" s="3" t="s">
        <v>127</v>
      </c>
      <c r="F2492" t="s">
        <v>1452</v>
      </c>
      <c r="G2492" s="5" t="str">
        <f t="shared" si="38"/>
        <v>View Response</v>
      </c>
      <c r="H2492" t="s">
        <v>3020</v>
      </c>
      <c r="I2492" t="s">
        <v>3023</v>
      </c>
      <c r="J2492" t="s">
        <v>3029</v>
      </c>
      <c r="L2492" t="s">
        <v>2955</v>
      </c>
    </row>
    <row r="2493" spans="1:14" x14ac:dyDescent="0.35">
      <c r="A2493">
        <v>1192721</v>
      </c>
      <c r="B2493" t="s">
        <v>2697</v>
      </c>
      <c r="C2493" t="s">
        <v>1451</v>
      </c>
      <c r="D2493" t="s">
        <v>4</v>
      </c>
      <c r="E2493" s="3" t="s">
        <v>127</v>
      </c>
      <c r="F2493" t="s">
        <v>1452</v>
      </c>
      <c r="G2493" s="5" t="str">
        <f t="shared" si="38"/>
        <v>View Response</v>
      </c>
      <c r="H2493" t="s">
        <v>3020</v>
      </c>
      <c r="I2493" t="s">
        <v>3023</v>
      </c>
      <c r="J2493" t="s">
        <v>3029</v>
      </c>
      <c r="L2493" t="s">
        <v>2942</v>
      </c>
    </row>
    <row r="2494" spans="1:14" x14ac:dyDescent="0.35">
      <c r="A2494">
        <v>1192721</v>
      </c>
      <c r="B2494" t="s">
        <v>2697</v>
      </c>
      <c r="C2494" t="s">
        <v>1451</v>
      </c>
      <c r="D2494" t="s">
        <v>4</v>
      </c>
      <c r="E2494" s="3" t="s">
        <v>127</v>
      </c>
      <c r="F2494" t="s">
        <v>1452</v>
      </c>
      <c r="G2494" s="5" t="str">
        <f t="shared" si="38"/>
        <v>View Response</v>
      </c>
      <c r="H2494" t="s">
        <v>3020</v>
      </c>
      <c r="I2494" t="s">
        <v>3023</v>
      </c>
      <c r="J2494" t="s">
        <v>3029</v>
      </c>
      <c r="L2494" t="s">
        <v>2978</v>
      </c>
    </row>
    <row r="2495" spans="1:14" x14ac:dyDescent="0.35">
      <c r="A2495">
        <v>1192721</v>
      </c>
      <c r="B2495" t="s">
        <v>2697</v>
      </c>
      <c r="C2495" t="s">
        <v>1451</v>
      </c>
      <c r="D2495" t="s">
        <v>4</v>
      </c>
      <c r="E2495" s="3" t="s">
        <v>127</v>
      </c>
      <c r="F2495" t="s">
        <v>1452</v>
      </c>
      <c r="G2495" s="5" t="str">
        <f t="shared" si="38"/>
        <v>View Response</v>
      </c>
      <c r="H2495" t="s">
        <v>3020</v>
      </c>
      <c r="I2495" t="s">
        <v>3023</v>
      </c>
      <c r="J2495" t="s">
        <v>3029</v>
      </c>
      <c r="L2495" t="s">
        <v>2981</v>
      </c>
    </row>
    <row r="2496" spans="1:14" x14ac:dyDescent="0.35">
      <c r="A2496">
        <v>1192721</v>
      </c>
      <c r="B2496" t="s">
        <v>2697</v>
      </c>
      <c r="C2496" t="s">
        <v>1451</v>
      </c>
      <c r="D2496" t="s">
        <v>4</v>
      </c>
      <c r="E2496" s="3" t="s">
        <v>127</v>
      </c>
      <c r="F2496" t="s">
        <v>1452</v>
      </c>
      <c r="G2496" s="5" t="str">
        <f t="shared" si="38"/>
        <v>View Response</v>
      </c>
      <c r="H2496" t="s">
        <v>3020</v>
      </c>
      <c r="I2496" t="s">
        <v>3023</v>
      </c>
      <c r="J2496" t="s">
        <v>3029</v>
      </c>
      <c r="L2496" t="s">
        <v>3008</v>
      </c>
    </row>
    <row r="2497" spans="1:13" x14ac:dyDescent="0.35">
      <c r="A2497">
        <v>1192721</v>
      </c>
      <c r="B2497" t="s">
        <v>2697</v>
      </c>
      <c r="C2497" t="s">
        <v>1451</v>
      </c>
      <c r="D2497" t="s">
        <v>4</v>
      </c>
      <c r="E2497" s="3" t="s">
        <v>127</v>
      </c>
      <c r="F2497" t="s">
        <v>1452</v>
      </c>
      <c r="G2497" s="5" t="str">
        <f t="shared" si="38"/>
        <v>View Response</v>
      </c>
      <c r="H2497" t="s">
        <v>3020</v>
      </c>
      <c r="I2497" t="s">
        <v>3023</v>
      </c>
      <c r="J2497" t="s">
        <v>3029</v>
      </c>
      <c r="L2497" t="s">
        <v>2925</v>
      </c>
    </row>
    <row r="2498" spans="1:13" x14ac:dyDescent="0.35">
      <c r="A2498">
        <v>1192721</v>
      </c>
      <c r="B2498" t="s">
        <v>2697</v>
      </c>
      <c r="C2498" t="s">
        <v>1451</v>
      </c>
      <c r="D2498" t="s">
        <v>4</v>
      </c>
      <c r="E2498" s="3" t="s">
        <v>127</v>
      </c>
      <c r="F2498" t="s">
        <v>1452</v>
      </c>
      <c r="G2498" s="5" t="str">
        <f t="shared" si="38"/>
        <v>View Response</v>
      </c>
      <c r="H2498" t="s">
        <v>3020</v>
      </c>
      <c r="I2498" t="s">
        <v>3023</v>
      </c>
      <c r="J2498" t="s">
        <v>3029</v>
      </c>
      <c r="L2498" t="s">
        <v>2958</v>
      </c>
    </row>
    <row r="2499" spans="1:13" x14ac:dyDescent="0.35">
      <c r="A2499">
        <v>1192721</v>
      </c>
      <c r="B2499" t="s">
        <v>2697</v>
      </c>
      <c r="C2499" t="s">
        <v>1451</v>
      </c>
      <c r="D2499" t="s">
        <v>4</v>
      </c>
      <c r="E2499" s="3" t="s">
        <v>127</v>
      </c>
      <c r="F2499" t="s">
        <v>1452</v>
      </c>
      <c r="G2499" s="5" t="str">
        <f t="shared" ref="G2499:G2562" si="39">HYPERLINK(F2499,"View Response")</f>
        <v>View Response</v>
      </c>
      <c r="H2499" t="s">
        <v>3020</v>
      </c>
      <c r="I2499" t="s">
        <v>3023</v>
      </c>
      <c r="J2499" t="s">
        <v>3029</v>
      </c>
      <c r="L2499" t="s">
        <v>2997</v>
      </c>
    </row>
    <row r="2500" spans="1:13" x14ac:dyDescent="0.35">
      <c r="A2500">
        <v>1192721</v>
      </c>
      <c r="B2500" t="s">
        <v>2697</v>
      </c>
      <c r="C2500" t="s">
        <v>1451</v>
      </c>
      <c r="D2500" t="s">
        <v>4</v>
      </c>
      <c r="E2500" s="3" t="s">
        <v>127</v>
      </c>
      <c r="F2500" t="s">
        <v>1452</v>
      </c>
      <c r="G2500" s="5" t="str">
        <f t="shared" si="39"/>
        <v>View Response</v>
      </c>
      <c r="H2500" t="s">
        <v>3020</v>
      </c>
      <c r="I2500" t="s">
        <v>3023</v>
      </c>
      <c r="J2500" t="s">
        <v>3029</v>
      </c>
      <c r="M2500" t="s">
        <v>2951</v>
      </c>
    </row>
    <row r="2501" spans="1:13" x14ac:dyDescent="0.35">
      <c r="A2501">
        <v>1192721</v>
      </c>
      <c r="B2501" t="s">
        <v>2697</v>
      </c>
      <c r="C2501" t="s">
        <v>1451</v>
      </c>
      <c r="D2501" t="s">
        <v>4</v>
      </c>
      <c r="E2501" s="3" t="s">
        <v>127</v>
      </c>
      <c r="F2501" t="s">
        <v>1452</v>
      </c>
      <c r="G2501" s="5" t="str">
        <f t="shared" si="39"/>
        <v>View Response</v>
      </c>
      <c r="H2501" t="s">
        <v>3020</v>
      </c>
      <c r="I2501" t="s">
        <v>3023</v>
      </c>
      <c r="J2501" t="s">
        <v>3029</v>
      </c>
      <c r="M2501" t="s">
        <v>2952</v>
      </c>
    </row>
    <row r="2502" spans="1:13" x14ac:dyDescent="0.35">
      <c r="A2502">
        <v>1192721</v>
      </c>
      <c r="B2502" t="s">
        <v>2697</v>
      </c>
      <c r="C2502" t="s">
        <v>1451</v>
      </c>
      <c r="D2502" t="s">
        <v>4</v>
      </c>
      <c r="E2502" s="3" t="s">
        <v>127</v>
      </c>
      <c r="F2502" t="s">
        <v>1452</v>
      </c>
      <c r="G2502" s="5" t="str">
        <f t="shared" si="39"/>
        <v>View Response</v>
      </c>
      <c r="H2502" t="s">
        <v>3020</v>
      </c>
      <c r="I2502" t="s">
        <v>3023</v>
      </c>
      <c r="J2502" t="s">
        <v>3029</v>
      </c>
      <c r="M2502" t="s">
        <v>3001</v>
      </c>
    </row>
    <row r="2503" spans="1:13" x14ac:dyDescent="0.35">
      <c r="A2503">
        <v>1192721</v>
      </c>
      <c r="B2503" t="s">
        <v>2697</v>
      </c>
      <c r="C2503" t="s">
        <v>1451</v>
      </c>
      <c r="D2503" t="s">
        <v>4</v>
      </c>
      <c r="E2503" s="3" t="s">
        <v>127</v>
      </c>
      <c r="F2503" t="s">
        <v>1452</v>
      </c>
      <c r="G2503" s="5" t="str">
        <f t="shared" si="39"/>
        <v>View Response</v>
      </c>
      <c r="H2503" t="s">
        <v>3020</v>
      </c>
      <c r="I2503" t="s">
        <v>3023</v>
      </c>
      <c r="J2503" t="s">
        <v>3029</v>
      </c>
      <c r="M2503" t="s">
        <v>2962</v>
      </c>
    </row>
    <row r="2504" spans="1:13" x14ac:dyDescent="0.35">
      <c r="A2504">
        <v>1192721</v>
      </c>
      <c r="B2504" t="s">
        <v>2697</v>
      </c>
      <c r="C2504" t="s">
        <v>1451</v>
      </c>
      <c r="D2504" t="s">
        <v>4</v>
      </c>
      <c r="E2504" s="3" t="s">
        <v>127</v>
      </c>
      <c r="F2504" t="s">
        <v>1452</v>
      </c>
      <c r="G2504" s="5" t="str">
        <f t="shared" si="39"/>
        <v>View Response</v>
      </c>
      <c r="H2504" t="s">
        <v>3020</v>
      </c>
      <c r="I2504" t="s">
        <v>3023</v>
      </c>
      <c r="J2504" t="s">
        <v>3029</v>
      </c>
      <c r="M2504" t="s">
        <v>2996</v>
      </c>
    </row>
    <row r="2505" spans="1:13" x14ac:dyDescent="0.35">
      <c r="A2505">
        <v>1192721</v>
      </c>
      <c r="B2505" t="s">
        <v>2697</v>
      </c>
      <c r="C2505" t="s">
        <v>1451</v>
      </c>
      <c r="D2505" t="s">
        <v>4</v>
      </c>
      <c r="E2505" s="3" t="s">
        <v>127</v>
      </c>
      <c r="F2505" t="s">
        <v>1452</v>
      </c>
      <c r="G2505" s="5" t="str">
        <f t="shared" si="39"/>
        <v>View Response</v>
      </c>
      <c r="H2505" t="s">
        <v>3020</v>
      </c>
      <c r="I2505" t="s">
        <v>3023</v>
      </c>
      <c r="J2505" t="s">
        <v>3029</v>
      </c>
      <c r="M2505" t="s">
        <v>2970</v>
      </c>
    </row>
    <row r="2506" spans="1:13" x14ac:dyDescent="0.35">
      <c r="A2506">
        <v>1192721</v>
      </c>
      <c r="B2506" t="s">
        <v>2697</v>
      </c>
      <c r="C2506" t="s">
        <v>1451</v>
      </c>
      <c r="D2506" t="s">
        <v>4</v>
      </c>
      <c r="E2506" s="3" t="s">
        <v>127</v>
      </c>
      <c r="F2506" t="s">
        <v>1452</v>
      </c>
      <c r="G2506" s="5" t="str">
        <f t="shared" si="39"/>
        <v>View Response</v>
      </c>
      <c r="H2506" t="s">
        <v>3020</v>
      </c>
      <c r="I2506" t="s">
        <v>3023</v>
      </c>
      <c r="J2506" t="s">
        <v>3029</v>
      </c>
      <c r="L2506" t="s">
        <v>2944</v>
      </c>
    </row>
    <row r="2507" spans="1:13" x14ac:dyDescent="0.35">
      <c r="A2507">
        <v>1192721</v>
      </c>
      <c r="B2507" t="s">
        <v>2697</v>
      </c>
      <c r="C2507" t="s">
        <v>1451</v>
      </c>
      <c r="D2507" t="s">
        <v>4</v>
      </c>
      <c r="E2507" s="3" t="s">
        <v>127</v>
      </c>
      <c r="F2507" t="s">
        <v>1452</v>
      </c>
      <c r="G2507" s="5" t="str">
        <f t="shared" si="39"/>
        <v>View Response</v>
      </c>
      <c r="H2507" t="s">
        <v>3020</v>
      </c>
      <c r="I2507" t="s">
        <v>3023</v>
      </c>
      <c r="J2507" t="s">
        <v>3029</v>
      </c>
      <c r="M2507" t="s">
        <v>2956</v>
      </c>
    </row>
    <row r="2508" spans="1:13" x14ac:dyDescent="0.35">
      <c r="A2508">
        <v>1192721</v>
      </c>
      <c r="B2508" t="s">
        <v>2697</v>
      </c>
      <c r="C2508" t="s">
        <v>1451</v>
      </c>
      <c r="D2508" t="s">
        <v>4</v>
      </c>
      <c r="E2508" s="3" t="s">
        <v>127</v>
      </c>
      <c r="F2508" t="s">
        <v>1452</v>
      </c>
      <c r="G2508" s="5" t="str">
        <f t="shared" si="39"/>
        <v>View Response</v>
      </c>
      <c r="H2508" t="s">
        <v>3020</v>
      </c>
      <c r="I2508" t="s">
        <v>3023</v>
      </c>
      <c r="J2508" t="s">
        <v>3029</v>
      </c>
      <c r="M2508" t="s">
        <v>2999</v>
      </c>
    </row>
    <row r="2509" spans="1:13" x14ac:dyDescent="0.35">
      <c r="A2509">
        <v>1192721</v>
      </c>
      <c r="B2509" t="s">
        <v>2697</v>
      </c>
      <c r="C2509" t="s">
        <v>1451</v>
      </c>
      <c r="D2509" t="s">
        <v>4</v>
      </c>
      <c r="E2509" s="3" t="s">
        <v>127</v>
      </c>
      <c r="F2509" t="s">
        <v>1452</v>
      </c>
      <c r="G2509" s="5" t="str">
        <f t="shared" si="39"/>
        <v>View Response</v>
      </c>
      <c r="H2509" t="s">
        <v>3020</v>
      </c>
      <c r="I2509" t="s">
        <v>3023</v>
      </c>
      <c r="J2509" t="s">
        <v>3029</v>
      </c>
      <c r="M2509" t="s">
        <v>2945</v>
      </c>
    </row>
    <row r="2510" spans="1:13" x14ac:dyDescent="0.35">
      <c r="A2510">
        <v>1192721</v>
      </c>
      <c r="B2510" t="s">
        <v>2697</v>
      </c>
      <c r="C2510" t="s">
        <v>1451</v>
      </c>
      <c r="D2510" t="s">
        <v>4</v>
      </c>
      <c r="E2510" s="3" t="s">
        <v>127</v>
      </c>
      <c r="F2510" t="s">
        <v>1452</v>
      </c>
      <c r="G2510" s="5" t="str">
        <f t="shared" si="39"/>
        <v>View Response</v>
      </c>
      <c r="H2510" t="s">
        <v>3020</v>
      </c>
      <c r="I2510" t="s">
        <v>3023</v>
      </c>
      <c r="J2510" t="s">
        <v>3029</v>
      </c>
      <c r="M2510" t="s">
        <v>2913</v>
      </c>
    </row>
    <row r="2511" spans="1:13" x14ac:dyDescent="0.35">
      <c r="A2511">
        <v>1192721</v>
      </c>
      <c r="B2511" t="s">
        <v>2697</v>
      </c>
      <c r="C2511" t="s">
        <v>1451</v>
      </c>
      <c r="D2511" t="s">
        <v>4</v>
      </c>
      <c r="E2511" s="3" t="s">
        <v>127</v>
      </c>
      <c r="F2511" t="s">
        <v>1452</v>
      </c>
      <c r="G2511" s="5" t="str">
        <f t="shared" si="39"/>
        <v>View Response</v>
      </c>
      <c r="H2511" t="s">
        <v>3020</v>
      </c>
      <c r="I2511" t="s">
        <v>3023</v>
      </c>
      <c r="J2511" t="s">
        <v>3029</v>
      </c>
      <c r="M2511" t="s">
        <v>2916</v>
      </c>
    </row>
    <row r="2512" spans="1:13" x14ac:dyDescent="0.35">
      <c r="A2512">
        <v>1192721</v>
      </c>
      <c r="B2512" t="s">
        <v>2697</v>
      </c>
      <c r="C2512" t="s">
        <v>1451</v>
      </c>
      <c r="D2512" t="s">
        <v>4</v>
      </c>
      <c r="E2512" s="3" t="s">
        <v>127</v>
      </c>
      <c r="F2512" t="s">
        <v>1452</v>
      </c>
      <c r="G2512" s="5" t="str">
        <f t="shared" si="39"/>
        <v>View Response</v>
      </c>
      <c r="H2512" t="s">
        <v>3020</v>
      </c>
      <c r="I2512" t="s">
        <v>3023</v>
      </c>
      <c r="J2512" t="s">
        <v>3029</v>
      </c>
      <c r="M2512" t="s">
        <v>2953</v>
      </c>
    </row>
    <row r="2513" spans="1:13" x14ac:dyDescent="0.35">
      <c r="A2513">
        <v>1192721</v>
      </c>
      <c r="B2513" t="s">
        <v>2697</v>
      </c>
      <c r="C2513" t="s">
        <v>1451</v>
      </c>
      <c r="D2513" t="s">
        <v>4</v>
      </c>
      <c r="E2513" s="3" t="s">
        <v>127</v>
      </c>
      <c r="F2513" t="s">
        <v>1452</v>
      </c>
      <c r="G2513" s="5" t="str">
        <f t="shared" si="39"/>
        <v>View Response</v>
      </c>
      <c r="H2513" t="s">
        <v>3020</v>
      </c>
      <c r="I2513" t="s">
        <v>3023</v>
      </c>
      <c r="J2513" t="s">
        <v>3029</v>
      </c>
      <c r="M2513" t="s">
        <v>2963</v>
      </c>
    </row>
    <row r="2514" spans="1:13" x14ac:dyDescent="0.35">
      <c r="A2514">
        <v>1192721</v>
      </c>
      <c r="B2514" t="s">
        <v>2697</v>
      </c>
      <c r="C2514" t="s">
        <v>1451</v>
      </c>
      <c r="D2514" t="s">
        <v>4</v>
      </c>
      <c r="E2514" s="3" t="s">
        <v>127</v>
      </c>
      <c r="F2514" t="s">
        <v>1452</v>
      </c>
      <c r="G2514" s="5" t="str">
        <f t="shared" si="39"/>
        <v>View Response</v>
      </c>
      <c r="H2514" t="s">
        <v>3020</v>
      </c>
      <c r="I2514" t="s">
        <v>3023</v>
      </c>
      <c r="J2514" t="s">
        <v>3029</v>
      </c>
      <c r="M2514" t="s">
        <v>2971</v>
      </c>
    </row>
    <row r="2515" spans="1:13" x14ac:dyDescent="0.35">
      <c r="A2515">
        <v>1192721</v>
      </c>
      <c r="B2515" t="s">
        <v>2697</v>
      </c>
      <c r="C2515" t="s">
        <v>1451</v>
      </c>
      <c r="D2515" t="s">
        <v>4</v>
      </c>
      <c r="E2515" s="3" t="s">
        <v>127</v>
      </c>
      <c r="F2515" t="s">
        <v>1452</v>
      </c>
      <c r="G2515" s="5" t="str">
        <f t="shared" si="39"/>
        <v>View Response</v>
      </c>
      <c r="H2515" t="s">
        <v>3020</v>
      </c>
      <c r="I2515" t="s">
        <v>3023</v>
      </c>
      <c r="J2515" t="s">
        <v>3029</v>
      </c>
      <c r="M2515" t="s">
        <v>2957</v>
      </c>
    </row>
    <row r="2516" spans="1:13" x14ac:dyDescent="0.35">
      <c r="A2516">
        <v>1192721</v>
      </c>
      <c r="B2516" t="s">
        <v>2697</v>
      </c>
      <c r="C2516" t="s">
        <v>1451</v>
      </c>
      <c r="D2516" t="s">
        <v>4</v>
      </c>
      <c r="E2516" s="3" t="s">
        <v>127</v>
      </c>
      <c r="F2516" t="s">
        <v>1452</v>
      </c>
      <c r="G2516" s="5" t="str">
        <f t="shared" si="39"/>
        <v>View Response</v>
      </c>
      <c r="H2516" t="s">
        <v>3020</v>
      </c>
      <c r="I2516" t="s">
        <v>3023</v>
      </c>
      <c r="J2516" t="s">
        <v>3029</v>
      </c>
      <c r="M2516" t="s">
        <v>2964</v>
      </c>
    </row>
    <row r="2517" spans="1:13" x14ac:dyDescent="0.35">
      <c r="A2517">
        <v>1192721</v>
      </c>
      <c r="B2517" t="s">
        <v>2697</v>
      </c>
      <c r="C2517" t="s">
        <v>1451</v>
      </c>
      <c r="D2517" t="s">
        <v>4</v>
      </c>
      <c r="E2517" s="3" t="s">
        <v>127</v>
      </c>
      <c r="F2517" t="s">
        <v>1452</v>
      </c>
      <c r="G2517" s="5" t="str">
        <f t="shared" si="39"/>
        <v>View Response</v>
      </c>
      <c r="H2517" t="s">
        <v>3020</v>
      </c>
      <c r="I2517" t="s">
        <v>3023</v>
      </c>
      <c r="J2517" t="s">
        <v>3029</v>
      </c>
      <c r="M2517" t="s">
        <v>3000</v>
      </c>
    </row>
    <row r="2518" spans="1:13" x14ac:dyDescent="0.35">
      <c r="A2518">
        <v>1192721</v>
      </c>
      <c r="B2518" t="s">
        <v>2697</v>
      </c>
      <c r="C2518" t="s">
        <v>1451</v>
      </c>
      <c r="D2518" t="s">
        <v>4</v>
      </c>
      <c r="E2518" s="3" t="s">
        <v>127</v>
      </c>
      <c r="F2518" t="s">
        <v>1452</v>
      </c>
      <c r="G2518" s="5" t="str">
        <f t="shared" si="39"/>
        <v>View Response</v>
      </c>
      <c r="H2518" t="s">
        <v>3020</v>
      </c>
      <c r="I2518" t="s">
        <v>3023</v>
      </c>
      <c r="J2518" t="s">
        <v>3029</v>
      </c>
      <c r="M2518" t="s">
        <v>3010</v>
      </c>
    </row>
    <row r="2519" spans="1:13" x14ac:dyDescent="0.35">
      <c r="A2519">
        <v>1192721</v>
      </c>
      <c r="B2519" t="s">
        <v>2697</v>
      </c>
      <c r="C2519" t="s">
        <v>1451</v>
      </c>
      <c r="D2519" t="s">
        <v>4</v>
      </c>
      <c r="E2519" s="3" t="s">
        <v>127</v>
      </c>
      <c r="F2519" t="s">
        <v>1452</v>
      </c>
      <c r="G2519" s="5" t="str">
        <f t="shared" si="39"/>
        <v>View Response</v>
      </c>
      <c r="H2519" t="s">
        <v>3020</v>
      </c>
      <c r="I2519" t="s">
        <v>3023</v>
      </c>
      <c r="J2519" t="s">
        <v>3029</v>
      </c>
      <c r="M2519" t="s">
        <v>3011</v>
      </c>
    </row>
    <row r="2520" spans="1:13" x14ac:dyDescent="0.35">
      <c r="A2520">
        <v>1192721</v>
      </c>
      <c r="B2520" t="s">
        <v>2697</v>
      </c>
      <c r="C2520" t="s">
        <v>1451</v>
      </c>
      <c r="D2520" t="s">
        <v>4</v>
      </c>
      <c r="E2520" s="3" t="s">
        <v>127</v>
      </c>
      <c r="F2520" t="s">
        <v>1452</v>
      </c>
      <c r="G2520" s="5" t="str">
        <f t="shared" si="39"/>
        <v>View Response</v>
      </c>
      <c r="H2520" t="s">
        <v>3020</v>
      </c>
      <c r="I2520" t="s">
        <v>3023</v>
      </c>
      <c r="J2520" t="s">
        <v>3029</v>
      </c>
      <c r="M2520" t="s">
        <v>2946</v>
      </c>
    </row>
    <row r="2521" spans="1:13" x14ac:dyDescent="0.35">
      <c r="A2521">
        <v>1192721</v>
      </c>
      <c r="B2521" t="s">
        <v>2697</v>
      </c>
      <c r="C2521" t="s">
        <v>1451</v>
      </c>
      <c r="D2521" t="s">
        <v>4</v>
      </c>
      <c r="E2521" s="3" t="s">
        <v>127</v>
      </c>
      <c r="F2521" t="s">
        <v>1452</v>
      </c>
      <c r="G2521" s="5" t="str">
        <f t="shared" si="39"/>
        <v>View Response</v>
      </c>
      <c r="H2521" t="s">
        <v>3020</v>
      </c>
      <c r="I2521" t="s">
        <v>3023</v>
      </c>
      <c r="J2521" t="s">
        <v>3029</v>
      </c>
      <c r="M2521" t="s">
        <v>2947</v>
      </c>
    </row>
    <row r="2522" spans="1:13" x14ac:dyDescent="0.35">
      <c r="A2522">
        <v>1192721</v>
      </c>
      <c r="B2522" t="s">
        <v>2697</v>
      </c>
      <c r="C2522" t="s">
        <v>1451</v>
      </c>
      <c r="D2522" t="s">
        <v>4</v>
      </c>
      <c r="E2522" s="3" t="s">
        <v>127</v>
      </c>
      <c r="F2522" t="s">
        <v>1452</v>
      </c>
      <c r="G2522" s="5" t="str">
        <f t="shared" si="39"/>
        <v>View Response</v>
      </c>
      <c r="H2522" t="s">
        <v>3020</v>
      </c>
      <c r="I2522" t="s">
        <v>3023</v>
      </c>
      <c r="J2522" t="s">
        <v>3029</v>
      </c>
      <c r="M2522" t="s">
        <v>2914</v>
      </c>
    </row>
    <row r="2523" spans="1:13" x14ac:dyDescent="0.35">
      <c r="A2523">
        <v>1192726</v>
      </c>
      <c r="B2523" t="s">
        <v>2698</v>
      </c>
      <c r="C2523" t="s">
        <v>4</v>
      </c>
      <c r="D2523" t="s">
        <v>4</v>
      </c>
      <c r="E2523" s="3" t="s">
        <v>127</v>
      </c>
      <c r="F2523" t="s">
        <v>1453</v>
      </c>
      <c r="G2523" s="5" t="str">
        <f t="shared" si="39"/>
        <v>View Response</v>
      </c>
      <c r="H2523" t="s">
        <v>3020</v>
      </c>
      <c r="I2523" t="s">
        <v>3023</v>
      </c>
      <c r="J2523" t="s">
        <v>3021</v>
      </c>
      <c r="M2523" t="s">
        <v>2917</v>
      </c>
    </row>
    <row r="2524" spans="1:13" x14ac:dyDescent="0.35">
      <c r="A2524">
        <v>1192729</v>
      </c>
      <c r="B2524" t="s">
        <v>2699</v>
      </c>
      <c r="C2524" t="s">
        <v>4</v>
      </c>
      <c r="D2524" t="s">
        <v>4</v>
      </c>
      <c r="E2524" s="3" t="s">
        <v>4</v>
      </c>
      <c r="F2524" t="s">
        <v>1454</v>
      </c>
      <c r="G2524" s="5" t="str">
        <f t="shared" si="39"/>
        <v>View Response</v>
      </c>
      <c r="H2524" t="s">
        <v>3020</v>
      </c>
      <c r="I2524" t="s">
        <v>3024</v>
      </c>
      <c r="J2524" t="s">
        <v>3029</v>
      </c>
      <c r="M2524" t="s">
        <v>2917</v>
      </c>
    </row>
    <row r="2525" spans="1:13" x14ac:dyDescent="0.35">
      <c r="A2525">
        <v>1192733</v>
      </c>
      <c r="B2525" t="s">
        <v>2700</v>
      </c>
      <c r="C2525" t="s">
        <v>4</v>
      </c>
      <c r="D2525" t="s">
        <v>4</v>
      </c>
      <c r="E2525" s="3" t="s">
        <v>4</v>
      </c>
      <c r="F2525" t="s">
        <v>1455</v>
      </c>
      <c r="G2525" s="5" t="str">
        <f t="shared" si="39"/>
        <v>View Response</v>
      </c>
      <c r="H2525" t="s">
        <v>3020</v>
      </c>
      <c r="I2525" t="s">
        <v>3023</v>
      </c>
      <c r="J2525" t="s">
        <v>3021</v>
      </c>
      <c r="M2525" t="s">
        <v>2917</v>
      </c>
    </row>
    <row r="2526" spans="1:13" x14ac:dyDescent="0.35">
      <c r="A2526">
        <v>1192734</v>
      </c>
      <c r="B2526" t="s">
        <v>2701</v>
      </c>
      <c r="C2526" t="s">
        <v>4</v>
      </c>
      <c r="D2526" t="s">
        <v>4</v>
      </c>
      <c r="E2526" s="3" t="s">
        <v>4</v>
      </c>
      <c r="F2526" t="s">
        <v>1456</v>
      </c>
      <c r="G2526" s="5" t="str">
        <f t="shared" si="39"/>
        <v>View Response</v>
      </c>
      <c r="H2526" t="s">
        <v>3020</v>
      </c>
      <c r="I2526" t="s">
        <v>3023</v>
      </c>
      <c r="J2526" t="s">
        <v>3021</v>
      </c>
      <c r="M2526" t="s">
        <v>2917</v>
      </c>
    </row>
    <row r="2527" spans="1:13" x14ac:dyDescent="0.35">
      <c r="A2527">
        <v>1192737</v>
      </c>
      <c r="B2527" t="s">
        <v>2702</v>
      </c>
      <c r="C2527" t="s">
        <v>1457</v>
      </c>
      <c r="D2527" t="s">
        <v>4</v>
      </c>
      <c r="E2527" s="3" t="s">
        <v>4</v>
      </c>
      <c r="F2527" t="s">
        <v>1458</v>
      </c>
      <c r="G2527" s="5" t="str">
        <f t="shared" si="39"/>
        <v>View Response</v>
      </c>
      <c r="H2527" t="s">
        <v>3020</v>
      </c>
      <c r="I2527" t="s">
        <v>3023</v>
      </c>
      <c r="J2527" t="s">
        <v>3021</v>
      </c>
      <c r="M2527" t="s">
        <v>2917</v>
      </c>
    </row>
    <row r="2528" spans="1:13" x14ac:dyDescent="0.35">
      <c r="A2528">
        <v>1192739</v>
      </c>
      <c r="B2528" t="s">
        <v>2703</v>
      </c>
      <c r="C2528" t="s">
        <v>4</v>
      </c>
      <c r="D2528" t="s">
        <v>4</v>
      </c>
      <c r="E2528" s="3" t="s">
        <v>127</v>
      </c>
      <c r="F2528" t="s">
        <v>1459</v>
      </c>
      <c r="G2528" s="5" t="str">
        <f t="shared" si="39"/>
        <v>View Response</v>
      </c>
      <c r="H2528" t="s">
        <v>3019</v>
      </c>
      <c r="I2528" t="s">
        <v>3024</v>
      </c>
      <c r="J2528" t="s">
        <v>3022</v>
      </c>
      <c r="L2528" t="s">
        <v>2925</v>
      </c>
    </row>
    <row r="2529" spans="1:13" x14ac:dyDescent="0.35">
      <c r="A2529">
        <v>1192740</v>
      </c>
      <c r="B2529" t="s">
        <v>2704</v>
      </c>
      <c r="C2529" t="s">
        <v>4</v>
      </c>
      <c r="D2529" t="s">
        <v>4</v>
      </c>
      <c r="E2529" s="3" t="s">
        <v>4</v>
      </c>
      <c r="F2529" t="s">
        <v>1460</v>
      </c>
      <c r="G2529" s="5" t="str">
        <f t="shared" si="39"/>
        <v>View Response</v>
      </c>
      <c r="H2529" t="s">
        <v>3020</v>
      </c>
      <c r="I2529" t="s">
        <v>3023</v>
      </c>
      <c r="J2529" t="s">
        <v>3021</v>
      </c>
      <c r="M2529" t="s">
        <v>2917</v>
      </c>
    </row>
    <row r="2530" spans="1:13" x14ac:dyDescent="0.35">
      <c r="A2530">
        <v>1192743</v>
      </c>
      <c r="B2530" t="s">
        <v>2705</v>
      </c>
      <c r="C2530" t="s">
        <v>4</v>
      </c>
      <c r="D2530" t="s">
        <v>4</v>
      </c>
      <c r="E2530" s="3" t="s">
        <v>4</v>
      </c>
      <c r="F2530" t="s">
        <v>1461</v>
      </c>
      <c r="G2530" s="5" t="str">
        <f t="shared" si="39"/>
        <v>View Response</v>
      </c>
      <c r="H2530" t="s">
        <v>3020</v>
      </c>
      <c r="I2530" t="s">
        <v>3023</v>
      </c>
      <c r="J2530" t="s">
        <v>3021</v>
      </c>
      <c r="M2530" t="s">
        <v>2917</v>
      </c>
    </row>
    <row r="2531" spans="1:13" x14ac:dyDescent="0.35">
      <c r="A2531">
        <v>1192744</v>
      </c>
      <c r="B2531" t="s">
        <v>2706</v>
      </c>
      <c r="C2531" t="s">
        <v>1462</v>
      </c>
      <c r="D2531" t="s">
        <v>4</v>
      </c>
      <c r="E2531" s="3" t="s">
        <v>4</v>
      </c>
      <c r="F2531" t="s">
        <v>1463</v>
      </c>
      <c r="G2531" s="5" t="str">
        <f t="shared" si="39"/>
        <v>View Response</v>
      </c>
      <c r="H2531" t="s">
        <v>3019</v>
      </c>
      <c r="I2531" t="s">
        <v>3024</v>
      </c>
      <c r="J2531" t="s">
        <v>3022</v>
      </c>
      <c r="L2531" t="s">
        <v>2960</v>
      </c>
    </row>
    <row r="2532" spans="1:13" x14ac:dyDescent="0.35">
      <c r="A2532">
        <v>1192744</v>
      </c>
      <c r="B2532" t="s">
        <v>2706</v>
      </c>
      <c r="C2532" t="s">
        <v>1462</v>
      </c>
      <c r="D2532" t="s">
        <v>4</v>
      </c>
      <c r="E2532" s="3" t="s">
        <v>4</v>
      </c>
      <c r="F2532" t="s">
        <v>1463</v>
      </c>
      <c r="G2532" s="5" t="str">
        <f t="shared" si="39"/>
        <v>View Response</v>
      </c>
      <c r="H2532" t="s">
        <v>3019</v>
      </c>
      <c r="I2532" t="s">
        <v>3024</v>
      </c>
      <c r="J2532" t="s">
        <v>3022</v>
      </c>
      <c r="L2532" t="s">
        <v>2985</v>
      </c>
    </row>
    <row r="2533" spans="1:13" x14ac:dyDescent="0.35">
      <c r="A2533">
        <v>1192744</v>
      </c>
      <c r="B2533" t="s">
        <v>2706</v>
      </c>
      <c r="C2533" t="s">
        <v>1462</v>
      </c>
      <c r="D2533" t="s">
        <v>4</v>
      </c>
      <c r="E2533" s="3" t="s">
        <v>4</v>
      </c>
      <c r="F2533" t="s">
        <v>1463</v>
      </c>
      <c r="G2533" s="5" t="str">
        <f t="shared" si="39"/>
        <v>View Response</v>
      </c>
      <c r="H2533" t="s">
        <v>3019</v>
      </c>
      <c r="I2533" t="s">
        <v>3024</v>
      </c>
      <c r="J2533" t="s">
        <v>3022</v>
      </c>
      <c r="L2533" t="s">
        <v>2954</v>
      </c>
    </row>
    <row r="2534" spans="1:13" x14ac:dyDescent="0.35">
      <c r="A2534">
        <v>1192744</v>
      </c>
      <c r="B2534" t="s">
        <v>2706</v>
      </c>
      <c r="C2534" t="s">
        <v>1462</v>
      </c>
      <c r="D2534" t="s">
        <v>4</v>
      </c>
      <c r="E2534" s="3" t="s">
        <v>4</v>
      </c>
      <c r="F2534" t="s">
        <v>1463</v>
      </c>
      <c r="G2534" s="5" t="str">
        <f t="shared" si="39"/>
        <v>View Response</v>
      </c>
      <c r="H2534" t="s">
        <v>3019</v>
      </c>
      <c r="I2534" t="s">
        <v>3024</v>
      </c>
      <c r="J2534" t="s">
        <v>3022</v>
      </c>
      <c r="L2534" t="s">
        <v>2925</v>
      </c>
    </row>
    <row r="2535" spans="1:13" x14ac:dyDescent="0.35">
      <c r="A2535">
        <v>1192744</v>
      </c>
      <c r="B2535" t="s">
        <v>2706</v>
      </c>
      <c r="C2535" t="s">
        <v>1462</v>
      </c>
      <c r="D2535" t="s">
        <v>4</v>
      </c>
      <c r="E2535" s="3" t="s">
        <v>4</v>
      </c>
      <c r="F2535" t="s">
        <v>1463</v>
      </c>
      <c r="G2535" s="5" t="str">
        <f t="shared" si="39"/>
        <v>View Response</v>
      </c>
      <c r="H2535" t="s">
        <v>3019</v>
      </c>
      <c r="I2535" t="s">
        <v>3024</v>
      </c>
      <c r="J2535" t="s">
        <v>3022</v>
      </c>
      <c r="L2535" t="s">
        <v>2973</v>
      </c>
    </row>
    <row r="2536" spans="1:13" x14ac:dyDescent="0.35">
      <c r="A2536">
        <v>1192760</v>
      </c>
      <c r="B2536" t="s">
        <v>2707</v>
      </c>
      <c r="C2536" t="s">
        <v>1464</v>
      </c>
      <c r="D2536" t="s">
        <v>4</v>
      </c>
      <c r="E2536" s="3" t="s">
        <v>4</v>
      </c>
      <c r="F2536" t="s">
        <v>1465</v>
      </c>
      <c r="G2536" s="5" t="str">
        <f t="shared" si="39"/>
        <v>View Response</v>
      </c>
      <c r="H2536" t="s">
        <v>3019</v>
      </c>
      <c r="I2536" t="s">
        <v>3024</v>
      </c>
      <c r="J2536" t="s">
        <v>3022</v>
      </c>
      <c r="L2536" t="s">
        <v>2988</v>
      </c>
    </row>
    <row r="2537" spans="1:13" x14ac:dyDescent="0.35">
      <c r="A2537">
        <v>1192760</v>
      </c>
      <c r="B2537" t="s">
        <v>2707</v>
      </c>
      <c r="C2537" t="s">
        <v>1464</v>
      </c>
      <c r="D2537" t="s">
        <v>4</v>
      </c>
      <c r="E2537" s="3" t="s">
        <v>4</v>
      </c>
      <c r="F2537" t="s">
        <v>1465</v>
      </c>
      <c r="G2537" s="5" t="str">
        <f t="shared" si="39"/>
        <v>View Response</v>
      </c>
      <c r="H2537" t="s">
        <v>3019</v>
      </c>
      <c r="I2537" t="s">
        <v>3024</v>
      </c>
      <c r="J2537" t="s">
        <v>3022</v>
      </c>
      <c r="L2537" t="s">
        <v>2976</v>
      </c>
    </row>
    <row r="2538" spans="1:13" x14ac:dyDescent="0.35">
      <c r="A2538">
        <v>1192760</v>
      </c>
      <c r="B2538" t="s">
        <v>2707</v>
      </c>
      <c r="C2538" t="s">
        <v>1464</v>
      </c>
      <c r="D2538" t="s">
        <v>4</v>
      </c>
      <c r="E2538" s="3" t="s">
        <v>4</v>
      </c>
      <c r="F2538" t="s">
        <v>1465</v>
      </c>
      <c r="G2538" s="5" t="str">
        <f t="shared" si="39"/>
        <v>View Response</v>
      </c>
      <c r="H2538" t="s">
        <v>3019</v>
      </c>
      <c r="I2538" t="s">
        <v>3024</v>
      </c>
      <c r="J2538" t="s">
        <v>3022</v>
      </c>
      <c r="L2538" t="s">
        <v>3005</v>
      </c>
    </row>
    <row r="2539" spans="1:13" x14ac:dyDescent="0.35">
      <c r="A2539">
        <v>1192760</v>
      </c>
      <c r="B2539" t="s">
        <v>2707</v>
      </c>
      <c r="C2539" t="s">
        <v>1464</v>
      </c>
      <c r="D2539" t="s">
        <v>4</v>
      </c>
      <c r="E2539" s="3" t="s">
        <v>4</v>
      </c>
      <c r="F2539" t="s">
        <v>1465</v>
      </c>
      <c r="G2539" s="5" t="str">
        <f t="shared" si="39"/>
        <v>View Response</v>
      </c>
      <c r="H2539" t="s">
        <v>3019</v>
      </c>
      <c r="I2539" t="s">
        <v>3024</v>
      </c>
      <c r="J2539" t="s">
        <v>3022</v>
      </c>
      <c r="M2539" t="s">
        <v>2956</v>
      </c>
    </row>
    <row r="2540" spans="1:13" x14ac:dyDescent="0.35">
      <c r="A2540">
        <v>1192760</v>
      </c>
      <c r="B2540" t="s">
        <v>2707</v>
      </c>
      <c r="C2540" t="s">
        <v>1464</v>
      </c>
      <c r="D2540" t="s">
        <v>4</v>
      </c>
      <c r="E2540" s="3" t="s">
        <v>4</v>
      </c>
      <c r="F2540" t="s">
        <v>1465</v>
      </c>
      <c r="G2540" s="5" t="str">
        <f t="shared" si="39"/>
        <v>View Response</v>
      </c>
      <c r="H2540" t="s">
        <v>3019</v>
      </c>
      <c r="I2540" t="s">
        <v>3024</v>
      </c>
      <c r="J2540" t="s">
        <v>3022</v>
      </c>
      <c r="M2540" t="s">
        <v>2999</v>
      </c>
    </row>
    <row r="2541" spans="1:13" x14ac:dyDescent="0.35">
      <c r="A2541">
        <v>1192760</v>
      </c>
      <c r="B2541" t="s">
        <v>2707</v>
      </c>
      <c r="C2541" t="s">
        <v>1464</v>
      </c>
      <c r="D2541" t="s">
        <v>4</v>
      </c>
      <c r="E2541" s="3" t="s">
        <v>4</v>
      </c>
      <c r="F2541" t="s">
        <v>1465</v>
      </c>
      <c r="G2541" s="5" t="str">
        <f t="shared" si="39"/>
        <v>View Response</v>
      </c>
      <c r="H2541" t="s">
        <v>3019</v>
      </c>
      <c r="I2541" t="s">
        <v>3024</v>
      </c>
      <c r="J2541" t="s">
        <v>3022</v>
      </c>
      <c r="M2541" t="s">
        <v>2957</v>
      </c>
    </row>
    <row r="2542" spans="1:13" x14ac:dyDescent="0.35">
      <c r="A2542">
        <v>1192760</v>
      </c>
      <c r="B2542" t="s">
        <v>2707</v>
      </c>
      <c r="C2542" t="s">
        <v>1464</v>
      </c>
      <c r="D2542" t="s">
        <v>4</v>
      </c>
      <c r="E2542" s="3" t="s">
        <v>4</v>
      </c>
      <c r="F2542" t="s">
        <v>1465</v>
      </c>
      <c r="G2542" s="5" t="str">
        <f t="shared" si="39"/>
        <v>View Response</v>
      </c>
      <c r="H2542" t="s">
        <v>3019</v>
      </c>
      <c r="I2542" t="s">
        <v>3024</v>
      </c>
      <c r="J2542" t="s">
        <v>3022</v>
      </c>
      <c r="M2542" t="s">
        <v>3000</v>
      </c>
    </row>
    <row r="2543" spans="1:13" x14ac:dyDescent="0.35">
      <c r="A2543">
        <v>1192760</v>
      </c>
      <c r="B2543" t="s">
        <v>2707</v>
      </c>
      <c r="C2543" t="s">
        <v>1464</v>
      </c>
      <c r="D2543" t="s">
        <v>4</v>
      </c>
      <c r="E2543" s="3" t="s">
        <v>4</v>
      </c>
      <c r="F2543" t="s">
        <v>1465</v>
      </c>
      <c r="G2543" s="5" t="str">
        <f t="shared" si="39"/>
        <v>View Response</v>
      </c>
      <c r="H2543" t="s">
        <v>3019</v>
      </c>
      <c r="I2543" t="s">
        <v>3024</v>
      </c>
      <c r="J2543" t="s">
        <v>3022</v>
      </c>
      <c r="M2543" t="s">
        <v>3010</v>
      </c>
    </row>
    <row r="2544" spans="1:13" x14ac:dyDescent="0.35">
      <c r="A2544">
        <v>1192760</v>
      </c>
      <c r="B2544" t="s">
        <v>2707</v>
      </c>
      <c r="C2544" t="s">
        <v>1464</v>
      </c>
      <c r="D2544" t="s">
        <v>4</v>
      </c>
      <c r="E2544" s="3" t="s">
        <v>4</v>
      </c>
      <c r="F2544" t="s">
        <v>1465</v>
      </c>
      <c r="G2544" s="5" t="str">
        <f t="shared" si="39"/>
        <v>View Response</v>
      </c>
      <c r="H2544" t="s">
        <v>3019</v>
      </c>
      <c r="I2544" t="s">
        <v>3024</v>
      </c>
      <c r="J2544" t="s">
        <v>3022</v>
      </c>
      <c r="M2544" t="s">
        <v>3011</v>
      </c>
    </row>
    <row r="2545" spans="1:14" x14ac:dyDescent="0.35">
      <c r="A2545">
        <v>1192766</v>
      </c>
      <c r="B2545" t="s">
        <v>2708</v>
      </c>
      <c r="C2545" t="s">
        <v>1466</v>
      </c>
      <c r="D2545" t="s">
        <v>4</v>
      </c>
      <c r="E2545" s="3" t="s">
        <v>4</v>
      </c>
      <c r="F2545" t="s">
        <v>1467</v>
      </c>
      <c r="G2545" s="5" t="str">
        <f t="shared" si="39"/>
        <v>View Response</v>
      </c>
      <c r="H2545" t="s">
        <v>3020</v>
      </c>
      <c r="I2545" t="s">
        <v>3023</v>
      </c>
      <c r="J2545" t="s">
        <v>3021</v>
      </c>
      <c r="M2545" t="s">
        <v>2913</v>
      </c>
    </row>
    <row r="2546" spans="1:14" x14ac:dyDescent="0.35">
      <c r="A2546">
        <v>1192766</v>
      </c>
      <c r="B2546" t="s">
        <v>2708</v>
      </c>
      <c r="C2546" t="s">
        <v>1466</v>
      </c>
      <c r="D2546" t="s">
        <v>4</v>
      </c>
      <c r="E2546" s="3" t="s">
        <v>4</v>
      </c>
      <c r="F2546" t="s">
        <v>1467</v>
      </c>
      <c r="G2546" s="5" t="str">
        <f t="shared" si="39"/>
        <v>View Response</v>
      </c>
      <c r="H2546" t="s">
        <v>3020</v>
      </c>
      <c r="I2546" t="s">
        <v>3023</v>
      </c>
      <c r="J2546" t="s">
        <v>3021</v>
      </c>
      <c r="M2546" t="s">
        <v>2914</v>
      </c>
    </row>
    <row r="2547" spans="1:14" x14ac:dyDescent="0.35">
      <c r="A2547">
        <v>1192769</v>
      </c>
      <c r="B2547" t="s">
        <v>2709</v>
      </c>
      <c r="C2547" t="s">
        <v>4</v>
      </c>
      <c r="D2547" t="s">
        <v>4</v>
      </c>
      <c r="E2547" s="3" t="s">
        <v>4</v>
      </c>
      <c r="F2547" t="s">
        <v>1468</v>
      </c>
      <c r="G2547" s="5" t="str">
        <f t="shared" si="39"/>
        <v>View Response</v>
      </c>
      <c r="H2547" t="s">
        <v>3020</v>
      </c>
      <c r="I2547" t="s">
        <v>3023</v>
      </c>
      <c r="J2547" t="s">
        <v>3029</v>
      </c>
      <c r="M2547" t="s">
        <v>2923</v>
      </c>
    </row>
    <row r="2548" spans="1:14" x14ac:dyDescent="0.35">
      <c r="A2548">
        <v>1192769</v>
      </c>
      <c r="B2548" t="s">
        <v>2709</v>
      </c>
      <c r="C2548" t="s">
        <v>4</v>
      </c>
      <c r="D2548" t="s">
        <v>4</v>
      </c>
      <c r="E2548" s="3" t="s">
        <v>4</v>
      </c>
      <c r="F2548" t="s">
        <v>1468</v>
      </c>
      <c r="G2548" s="5" t="str">
        <f t="shared" si="39"/>
        <v>View Response</v>
      </c>
      <c r="H2548" t="s">
        <v>3020</v>
      </c>
      <c r="I2548" t="s">
        <v>3023</v>
      </c>
      <c r="J2548" t="s">
        <v>3029</v>
      </c>
      <c r="M2548" t="s">
        <v>2918</v>
      </c>
    </row>
    <row r="2549" spans="1:14" x14ac:dyDescent="0.35">
      <c r="A2549">
        <v>1192769</v>
      </c>
      <c r="B2549" t="s">
        <v>2709</v>
      </c>
      <c r="C2549" t="s">
        <v>4</v>
      </c>
      <c r="D2549" t="s">
        <v>4</v>
      </c>
      <c r="E2549" s="3" t="s">
        <v>4</v>
      </c>
      <c r="F2549" t="s">
        <v>1468</v>
      </c>
      <c r="G2549" s="5" t="str">
        <f t="shared" si="39"/>
        <v>View Response</v>
      </c>
      <c r="H2549" t="s">
        <v>3020</v>
      </c>
      <c r="I2549" t="s">
        <v>3023</v>
      </c>
      <c r="J2549" t="s">
        <v>3029</v>
      </c>
      <c r="M2549" t="s">
        <v>2924</v>
      </c>
    </row>
    <row r="2550" spans="1:14" x14ac:dyDescent="0.35">
      <c r="A2550">
        <v>1192769</v>
      </c>
      <c r="B2550" t="s">
        <v>2709</v>
      </c>
      <c r="C2550" t="s">
        <v>4</v>
      </c>
      <c r="D2550" t="s">
        <v>4</v>
      </c>
      <c r="E2550" s="3" t="s">
        <v>4</v>
      </c>
      <c r="F2550" t="s">
        <v>1468</v>
      </c>
      <c r="G2550" s="5" t="str">
        <f t="shared" si="39"/>
        <v>View Response</v>
      </c>
      <c r="H2550" t="s">
        <v>3020</v>
      </c>
      <c r="I2550" t="s">
        <v>3023</v>
      </c>
      <c r="J2550" t="s">
        <v>3029</v>
      </c>
      <c r="M2550" t="s">
        <v>2920</v>
      </c>
    </row>
    <row r="2551" spans="1:14" x14ac:dyDescent="0.35">
      <c r="A2551">
        <v>1192774</v>
      </c>
      <c r="B2551" t="s">
        <v>2710</v>
      </c>
      <c r="C2551" t="s">
        <v>1469</v>
      </c>
      <c r="D2551" t="s">
        <v>4</v>
      </c>
      <c r="E2551" s="3" t="s">
        <v>4</v>
      </c>
      <c r="F2551" t="s">
        <v>1470</v>
      </c>
      <c r="G2551" s="5" t="str">
        <f t="shared" si="39"/>
        <v>View Response</v>
      </c>
      <c r="H2551" t="s">
        <v>3020</v>
      </c>
      <c r="I2551" t="s">
        <v>3024</v>
      </c>
      <c r="J2551" t="s">
        <v>3029</v>
      </c>
      <c r="N2551" t="s">
        <v>232</v>
      </c>
    </row>
    <row r="2552" spans="1:14" x14ac:dyDescent="0.35">
      <c r="A2552">
        <v>1192774</v>
      </c>
      <c r="B2552" t="s">
        <v>2710</v>
      </c>
      <c r="C2552" t="s">
        <v>1469</v>
      </c>
      <c r="D2552" t="s">
        <v>4</v>
      </c>
      <c r="E2552" s="3" t="s">
        <v>4</v>
      </c>
      <c r="F2552" t="s">
        <v>1470</v>
      </c>
      <c r="G2552" s="5" t="str">
        <f t="shared" si="39"/>
        <v>View Response</v>
      </c>
      <c r="H2552" t="s">
        <v>3020</v>
      </c>
      <c r="I2552" t="s">
        <v>3024</v>
      </c>
      <c r="J2552" t="s">
        <v>3029</v>
      </c>
      <c r="L2552" t="s">
        <v>2972</v>
      </c>
    </row>
    <row r="2553" spans="1:14" x14ac:dyDescent="0.35">
      <c r="A2553">
        <v>1192774</v>
      </c>
      <c r="B2553" t="s">
        <v>2710</v>
      </c>
      <c r="C2553" t="s">
        <v>1469</v>
      </c>
      <c r="D2553" t="s">
        <v>4</v>
      </c>
      <c r="E2553" s="3" t="s">
        <v>4</v>
      </c>
      <c r="F2553" t="s">
        <v>1470</v>
      </c>
      <c r="G2553" s="5" t="str">
        <f t="shared" si="39"/>
        <v>View Response</v>
      </c>
      <c r="H2553" t="s">
        <v>3020</v>
      </c>
      <c r="I2553" t="s">
        <v>3024</v>
      </c>
      <c r="J2553" t="s">
        <v>3029</v>
      </c>
      <c r="L2553" t="s">
        <v>2937</v>
      </c>
    </row>
    <row r="2554" spans="1:14" x14ac:dyDescent="0.35">
      <c r="A2554">
        <v>1192774</v>
      </c>
      <c r="B2554" t="s">
        <v>2710</v>
      </c>
      <c r="C2554" t="s">
        <v>1469</v>
      </c>
      <c r="D2554" t="s">
        <v>4</v>
      </c>
      <c r="E2554" s="3" t="s">
        <v>4</v>
      </c>
      <c r="F2554" t="s">
        <v>1470</v>
      </c>
      <c r="G2554" s="5" t="str">
        <f t="shared" si="39"/>
        <v>View Response</v>
      </c>
      <c r="H2554" t="s">
        <v>3020</v>
      </c>
      <c r="I2554" t="s">
        <v>3024</v>
      </c>
      <c r="J2554" t="s">
        <v>3029</v>
      </c>
      <c r="M2554" t="s">
        <v>2962</v>
      </c>
    </row>
    <row r="2555" spans="1:14" x14ac:dyDescent="0.35">
      <c r="A2555">
        <v>1192774</v>
      </c>
      <c r="B2555" t="s">
        <v>2710</v>
      </c>
      <c r="C2555" t="s">
        <v>1469</v>
      </c>
      <c r="D2555" t="s">
        <v>4</v>
      </c>
      <c r="E2555" s="3" t="s">
        <v>4</v>
      </c>
      <c r="F2555" t="s">
        <v>1470</v>
      </c>
      <c r="G2555" s="5" t="str">
        <f t="shared" si="39"/>
        <v>View Response</v>
      </c>
      <c r="H2555" t="s">
        <v>3020</v>
      </c>
      <c r="I2555" t="s">
        <v>3024</v>
      </c>
      <c r="J2555" t="s">
        <v>3029</v>
      </c>
      <c r="M2555" t="s">
        <v>2963</v>
      </c>
    </row>
    <row r="2556" spans="1:14" x14ac:dyDescent="0.35">
      <c r="A2556">
        <v>1192778</v>
      </c>
      <c r="B2556" t="s">
        <v>2711</v>
      </c>
      <c r="C2556" t="s">
        <v>1471</v>
      </c>
      <c r="D2556" t="s">
        <v>4</v>
      </c>
      <c r="E2556" s="3" t="s">
        <v>4</v>
      </c>
      <c r="F2556" t="s">
        <v>1472</v>
      </c>
      <c r="G2556" s="5" t="str">
        <f t="shared" si="39"/>
        <v>View Response</v>
      </c>
      <c r="H2556" t="s">
        <v>3020</v>
      </c>
      <c r="I2556" t="s">
        <v>3024</v>
      </c>
      <c r="J2556" t="s">
        <v>3029</v>
      </c>
      <c r="K2556" t="s">
        <v>2941</v>
      </c>
    </row>
    <row r="2557" spans="1:14" x14ac:dyDescent="0.35">
      <c r="A2557">
        <v>1192778</v>
      </c>
      <c r="B2557" t="s">
        <v>2711</v>
      </c>
      <c r="C2557" t="s">
        <v>1471</v>
      </c>
      <c r="D2557" t="s">
        <v>4</v>
      </c>
      <c r="E2557" s="3" t="s">
        <v>4</v>
      </c>
      <c r="F2557" t="s">
        <v>1472</v>
      </c>
      <c r="G2557" s="5" t="str">
        <f t="shared" si="39"/>
        <v>View Response</v>
      </c>
      <c r="H2557" t="s">
        <v>3020</v>
      </c>
      <c r="I2557" t="s">
        <v>3024</v>
      </c>
      <c r="J2557" t="s">
        <v>3029</v>
      </c>
      <c r="L2557" t="s">
        <v>2943</v>
      </c>
    </row>
    <row r="2558" spans="1:14" x14ac:dyDescent="0.35">
      <c r="A2558">
        <v>1192778</v>
      </c>
      <c r="B2558" t="s">
        <v>2711</v>
      </c>
      <c r="C2558" t="s">
        <v>1471</v>
      </c>
      <c r="D2558" t="s">
        <v>4</v>
      </c>
      <c r="E2558" s="3" t="s">
        <v>4</v>
      </c>
      <c r="F2558" t="s">
        <v>1472</v>
      </c>
      <c r="G2558" s="5" t="str">
        <f t="shared" si="39"/>
        <v>View Response</v>
      </c>
      <c r="H2558" t="s">
        <v>3020</v>
      </c>
      <c r="I2558" t="s">
        <v>3024</v>
      </c>
      <c r="J2558" t="s">
        <v>3029</v>
      </c>
      <c r="L2558" t="s">
        <v>2961</v>
      </c>
    </row>
    <row r="2559" spans="1:14" x14ac:dyDescent="0.35">
      <c r="A2559">
        <v>1192778</v>
      </c>
      <c r="B2559" t="s">
        <v>2711</v>
      </c>
      <c r="C2559" t="s">
        <v>1471</v>
      </c>
      <c r="D2559" t="s">
        <v>4</v>
      </c>
      <c r="E2559" s="3" t="s">
        <v>4</v>
      </c>
      <c r="F2559" t="s">
        <v>1472</v>
      </c>
      <c r="G2559" s="5" t="str">
        <f t="shared" si="39"/>
        <v>View Response</v>
      </c>
      <c r="H2559" t="s">
        <v>3020</v>
      </c>
      <c r="I2559" t="s">
        <v>3024</v>
      </c>
      <c r="J2559" t="s">
        <v>3029</v>
      </c>
      <c r="L2559" t="s">
        <v>2955</v>
      </c>
    </row>
    <row r="2560" spans="1:14" x14ac:dyDescent="0.35">
      <c r="A2560">
        <v>1192778</v>
      </c>
      <c r="B2560" t="s">
        <v>2711</v>
      </c>
      <c r="C2560" t="s">
        <v>1471</v>
      </c>
      <c r="D2560" t="s">
        <v>4</v>
      </c>
      <c r="E2560" s="3" t="s">
        <v>4</v>
      </c>
      <c r="F2560" t="s">
        <v>1472</v>
      </c>
      <c r="G2560" s="5" t="str">
        <f t="shared" si="39"/>
        <v>View Response</v>
      </c>
      <c r="H2560" t="s">
        <v>3020</v>
      </c>
      <c r="I2560" t="s">
        <v>3024</v>
      </c>
      <c r="J2560" t="s">
        <v>3029</v>
      </c>
      <c r="L2560" t="s">
        <v>2938</v>
      </c>
    </row>
    <row r="2561" spans="1:13" x14ac:dyDescent="0.35">
      <c r="A2561">
        <v>1192778</v>
      </c>
      <c r="B2561" t="s">
        <v>2711</v>
      </c>
      <c r="C2561" t="s">
        <v>1471</v>
      </c>
      <c r="D2561" t="s">
        <v>4</v>
      </c>
      <c r="E2561" s="3" t="s">
        <v>4</v>
      </c>
      <c r="F2561" t="s">
        <v>1472</v>
      </c>
      <c r="G2561" s="5" t="str">
        <f t="shared" si="39"/>
        <v>View Response</v>
      </c>
      <c r="H2561" t="s">
        <v>3020</v>
      </c>
      <c r="I2561" t="s">
        <v>3024</v>
      </c>
      <c r="J2561" t="s">
        <v>3029</v>
      </c>
      <c r="M2561" t="s">
        <v>2933</v>
      </c>
    </row>
    <row r="2562" spans="1:13" x14ac:dyDescent="0.35">
      <c r="A2562">
        <v>1192778</v>
      </c>
      <c r="B2562" t="s">
        <v>2711</v>
      </c>
      <c r="C2562" t="s">
        <v>1471</v>
      </c>
      <c r="D2562" t="s">
        <v>4</v>
      </c>
      <c r="E2562" s="3" t="s">
        <v>4</v>
      </c>
      <c r="F2562" t="s">
        <v>1472</v>
      </c>
      <c r="G2562" s="5" t="str">
        <f t="shared" si="39"/>
        <v>View Response</v>
      </c>
      <c r="H2562" t="s">
        <v>3020</v>
      </c>
      <c r="I2562" t="s">
        <v>3024</v>
      </c>
      <c r="J2562" t="s">
        <v>3029</v>
      </c>
      <c r="M2562" t="s">
        <v>2923</v>
      </c>
    </row>
    <row r="2563" spans="1:13" x14ac:dyDescent="0.35">
      <c r="A2563">
        <v>1192778</v>
      </c>
      <c r="B2563" t="s">
        <v>2711</v>
      </c>
      <c r="C2563" t="s">
        <v>1471</v>
      </c>
      <c r="D2563" t="s">
        <v>4</v>
      </c>
      <c r="E2563" s="3" t="s">
        <v>4</v>
      </c>
      <c r="F2563" t="s">
        <v>1472</v>
      </c>
      <c r="G2563" s="5" t="str">
        <f t="shared" ref="G2563:G2626" si="40">HYPERLINK(F2563,"View Response")</f>
        <v>View Response</v>
      </c>
      <c r="H2563" t="s">
        <v>3020</v>
      </c>
      <c r="I2563" t="s">
        <v>3024</v>
      </c>
      <c r="J2563" t="s">
        <v>3029</v>
      </c>
      <c r="M2563" t="s">
        <v>2992</v>
      </c>
    </row>
    <row r="2564" spans="1:13" x14ac:dyDescent="0.35">
      <c r="A2564">
        <v>1192778</v>
      </c>
      <c r="B2564" t="s">
        <v>2711</v>
      </c>
      <c r="C2564" t="s">
        <v>1471</v>
      </c>
      <c r="D2564" t="s">
        <v>4</v>
      </c>
      <c r="E2564" s="3" t="s">
        <v>4</v>
      </c>
      <c r="F2564" t="s">
        <v>1472</v>
      </c>
      <c r="G2564" s="5" t="str">
        <f t="shared" si="40"/>
        <v>View Response</v>
      </c>
      <c r="H2564" t="s">
        <v>3020</v>
      </c>
      <c r="I2564" t="s">
        <v>3024</v>
      </c>
      <c r="J2564" t="s">
        <v>3029</v>
      </c>
      <c r="M2564" t="s">
        <v>2918</v>
      </c>
    </row>
    <row r="2565" spans="1:13" x14ac:dyDescent="0.35">
      <c r="A2565">
        <v>1192778</v>
      </c>
      <c r="B2565" t="s">
        <v>2711</v>
      </c>
      <c r="C2565" t="s">
        <v>1471</v>
      </c>
      <c r="D2565" t="s">
        <v>4</v>
      </c>
      <c r="E2565" s="3" t="s">
        <v>4</v>
      </c>
      <c r="F2565" t="s">
        <v>1472</v>
      </c>
      <c r="G2565" s="5" t="str">
        <f t="shared" si="40"/>
        <v>View Response</v>
      </c>
      <c r="H2565" t="s">
        <v>3020</v>
      </c>
      <c r="I2565" t="s">
        <v>3024</v>
      </c>
      <c r="J2565" t="s">
        <v>3029</v>
      </c>
      <c r="M2565" t="s">
        <v>2934</v>
      </c>
    </row>
    <row r="2566" spans="1:13" x14ac:dyDescent="0.35">
      <c r="A2566">
        <v>1192778</v>
      </c>
      <c r="B2566" t="s">
        <v>2711</v>
      </c>
      <c r="C2566" t="s">
        <v>1471</v>
      </c>
      <c r="D2566" t="s">
        <v>4</v>
      </c>
      <c r="E2566" s="3" t="s">
        <v>4</v>
      </c>
      <c r="F2566" t="s">
        <v>1472</v>
      </c>
      <c r="G2566" s="5" t="str">
        <f t="shared" si="40"/>
        <v>View Response</v>
      </c>
      <c r="H2566" t="s">
        <v>3020</v>
      </c>
      <c r="I2566" t="s">
        <v>3024</v>
      </c>
      <c r="J2566" t="s">
        <v>3029</v>
      </c>
      <c r="M2566" t="s">
        <v>2924</v>
      </c>
    </row>
    <row r="2567" spans="1:13" x14ac:dyDescent="0.35">
      <c r="A2567">
        <v>1192778</v>
      </c>
      <c r="B2567" t="s">
        <v>2711</v>
      </c>
      <c r="C2567" t="s">
        <v>1471</v>
      </c>
      <c r="D2567" t="s">
        <v>4</v>
      </c>
      <c r="E2567" s="3" t="s">
        <v>4</v>
      </c>
      <c r="F2567" t="s">
        <v>1472</v>
      </c>
      <c r="G2567" s="5" t="str">
        <f t="shared" si="40"/>
        <v>View Response</v>
      </c>
      <c r="H2567" t="s">
        <v>3020</v>
      </c>
      <c r="I2567" t="s">
        <v>3024</v>
      </c>
      <c r="J2567" t="s">
        <v>3029</v>
      </c>
      <c r="M2567" t="s">
        <v>2950</v>
      </c>
    </row>
    <row r="2568" spans="1:13" x14ac:dyDescent="0.35">
      <c r="A2568">
        <v>1192778</v>
      </c>
      <c r="B2568" t="s">
        <v>2711</v>
      </c>
      <c r="C2568" t="s">
        <v>1471</v>
      </c>
      <c r="D2568" t="s">
        <v>4</v>
      </c>
      <c r="E2568" s="3" t="s">
        <v>4</v>
      </c>
      <c r="F2568" t="s">
        <v>1472</v>
      </c>
      <c r="G2568" s="5" t="str">
        <f t="shared" si="40"/>
        <v>View Response</v>
      </c>
      <c r="H2568" t="s">
        <v>3020</v>
      </c>
      <c r="I2568" t="s">
        <v>3024</v>
      </c>
      <c r="J2568" t="s">
        <v>3029</v>
      </c>
      <c r="M2568" t="s">
        <v>2993</v>
      </c>
    </row>
    <row r="2569" spans="1:13" x14ac:dyDescent="0.35">
      <c r="A2569">
        <v>1192778</v>
      </c>
      <c r="B2569" t="s">
        <v>2711</v>
      </c>
      <c r="C2569" t="s">
        <v>1471</v>
      </c>
      <c r="D2569" t="s">
        <v>4</v>
      </c>
      <c r="E2569" s="3" t="s">
        <v>4</v>
      </c>
      <c r="F2569" t="s">
        <v>1472</v>
      </c>
      <c r="G2569" s="5" t="str">
        <f t="shared" si="40"/>
        <v>View Response</v>
      </c>
      <c r="H2569" t="s">
        <v>3020</v>
      </c>
      <c r="I2569" t="s">
        <v>3024</v>
      </c>
      <c r="J2569" t="s">
        <v>3029</v>
      </c>
      <c r="M2569" t="s">
        <v>2994</v>
      </c>
    </row>
    <row r="2570" spans="1:13" x14ac:dyDescent="0.35">
      <c r="A2570">
        <v>1192778</v>
      </c>
      <c r="B2570" t="s">
        <v>2711</v>
      </c>
      <c r="C2570" t="s">
        <v>1471</v>
      </c>
      <c r="D2570" t="s">
        <v>4</v>
      </c>
      <c r="E2570" s="3" t="s">
        <v>4</v>
      </c>
      <c r="F2570" t="s">
        <v>1472</v>
      </c>
      <c r="G2570" s="5" t="str">
        <f t="shared" si="40"/>
        <v>View Response</v>
      </c>
      <c r="H2570" t="s">
        <v>3020</v>
      </c>
      <c r="I2570" t="s">
        <v>3024</v>
      </c>
      <c r="J2570" t="s">
        <v>3029</v>
      </c>
      <c r="M2570" t="s">
        <v>2919</v>
      </c>
    </row>
    <row r="2571" spans="1:13" x14ac:dyDescent="0.35">
      <c r="A2571">
        <v>1192778</v>
      </c>
      <c r="B2571" t="s">
        <v>2711</v>
      </c>
      <c r="C2571" t="s">
        <v>1471</v>
      </c>
      <c r="D2571" t="s">
        <v>4</v>
      </c>
      <c r="E2571" s="3" t="s">
        <v>4</v>
      </c>
      <c r="F2571" t="s">
        <v>1472</v>
      </c>
      <c r="G2571" s="5" t="str">
        <f t="shared" si="40"/>
        <v>View Response</v>
      </c>
      <c r="H2571" t="s">
        <v>3020</v>
      </c>
      <c r="I2571" t="s">
        <v>3024</v>
      </c>
      <c r="J2571" t="s">
        <v>3029</v>
      </c>
      <c r="M2571" t="s">
        <v>2920</v>
      </c>
    </row>
    <row r="2572" spans="1:13" x14ac:dyDescent="0.35">
      <c r="A2572">
        <v>1192778</v>
      </c>
      <c r="B2572" t="s">
        <v>2711</v>
      </c>
      <c r="C2572" t="s">
        <v>1471</v>
      </c>
      <c r="D2572" t="s">
        <v>4</v>
      </c>
      <c r="E2572" s="3" t="s">
        <v>4</v>
      </c>
      <c r="F2572" t="s">
        <v>1472</v>
      </c>
      <c r="G2572" s="5" t="str">
        <f t="shared" si="40"/>
        <v>View Response</v>
      </c>
      <c r="H2572" t="s">
        <v>3020</v>
      </c>
      <c r="I2572" t="s">
        <v>3024</v>
      </c>
      <c r="J2572" t="s">
        <v>3029</v>
      </c>
      <c r="M2572" t="s">
        <v>2921</v>
      </c>
    </row>
    <row r="2573" spans="1:13" x14ac:dyDescent="0.35">
      <c r="A2573">
        <v>1192785</v>
      </c>
      <c r="B2573" t="s">
        <v>2712</v>
      </c>
      <c r="C2573" t="s">
        <v>1473</v>
      </c>
      <c r="D2573" t="s">
        <v>4</v>
      </c>
      <c r="E2573" s="3" t="s">
        <v>4</v>
      </c>
      <c r="F2573" t="s">
        <v>1474</v>
      </c>
      <c r="G2573" s="5" t="str">
        <f t="shared" si="40"/>
        <v>View Response</v>
      </c>
      <c r="H2573" t="s">
        <v>3020</v>
      </c>
      <c r="I2573" t="s">
        <v>3023</v>
      </c>
      <c r="J2573" t="s">
        <v>3029</v>
      </c>
      <c r="K2573" t="s">
        <v>2941</v>
      </c>
    </row>
    <row r="2574" spans="1:13" x14ac:dyDescent="0.35">
      <c r="A2574">
        <v>1192785</v>
      </c>
      <c r="B2574" t="s">
        <v>2712</v>
      </c>
      <c r="C2574" t="s">
        <v>1473</v>
      </c>
      <c r="D2574" t="s">
        <v>4</v>
      </c>
      <c r="E2574" s="3" t="s">
        <v>4</v>
      </c>
      <c r="F2574" t="s">
        <v>1474</v>
      </c>
      <c r="G2574" s="5" t="str">
        <f t="shared" si="40"/>
        <v>View Response</v>
      </c>
      <c r="H2574" t="s">
        <v>3020</v>
      </c>
      <c r="I2574" t="s">
        <v>3023</v>
      </c>
      <c r="J2574" t="s">
        <v>3029</v>
      </c>
      <c r="L2574" t="s">
        <v>2986</v>
      </c>
    </row>
    <row r="2575" spans="1:13" x14ac:dyDescent="0.35">
      <c r="A2575">
        <v>1192785</v>
      </c>
      <c r="B2575" t="s">
        <v>2712</v>
      </c>
      <c r="C2575" t="s">
        <v>1473</v>
      </c>
      <c r="D2575" t="s">
        <v>4</v>
      </c>
      <c r="E2575" s="3" t="s">
        <v>4</v>
      </c>
      <c r="F2575" t="s">
        <v>1474</v>
      </c>
      <c r="G2575" s="5" t="str">
        <f t="shared" si="40"/>
        <v>View Response</v>
      </c>
      <c r="H2575" t="s">
        <v>3020</v>
      </c>
      <c r="I2575" t="s">
        <v>3023</v>
      </c>
      <c r="J2575" t="s">
        <v>3029</v>
      </c>
      <c r="L2575" t="s">
        <v>2937</v>
      </c>
    </row>
    <row r="2576" spans="1:13" x14ac:dyDescent="0.35">
      <c r="A2576">
        <v>1192785</v>
      </c>
      <c r="B2576" t="s">
        <v>2712</v>
      </c>
      <c r="C2576" t="s">
        <v>1473</v>
      </c>
      <c r="D2576" t="s">
        <v>4</v>
      </c>
      <c r="E2576" s="3" t="s">
        <v>4</v>
      </c>
      <c r="F2576" t="s">
        <v>1474</v>
      </c>
      <c r="G2576" s="5" t="str">
        <f t="shared" si="40"/>
        <v>View Response</v>
      </c>
      <c r="H2576" t="s">
        <v>3020</v>
      </c>
      <c r="I2576" t="s">
        <v>3023</v>
      </c>
      <c r="J2576" t="s">
        <v>3029</v>
      </c>
      <c r="M2576" t="s">
        <v>2996</v>
      </c>
    </row>
    <row r="2577" spans="1:13" x14ac:dyDescent="0.35">
      <c r="A2577">
        <v>1192785</v>
      </c>
      <c r="B2577" t="s">
        <v>2712</v>
      </c>
      <c r="C2577" t="s">
        <v>1473</v>
      </c>
      <c r="D2577" t="s">
        <v>4</v>
      </c>
      <c r="E2577" s="3" t="s">
        <v>4</v>
      </c>
      <c r="F2577" t="s">
        <v>1474</v>
      </c>
      <c r="G2577" s="5" t="str">
        <f t="shared" si="40"/>
        <v>View Response</v>
      </c>
      <c r="H2577" t="s">
        <v>3020</v>
      </c>
      <c r="I2577" t="s">
        <v>3023</v>
      </c>
      <c r="J2577" t="s">
        <v>3029</v>
      </c>
      <c r="M2577" t="s">
        <v>2970</v>
      </c>
    </row>
    <row r="2578" spans="1:13" x14ac:dyDescent="0.35">
      <c r="A2578">
        <v>1192785</v>
      </c>
      <c r="B2578" t="s">
        <v>2712</v>
      </c>
      <c r="C2578" t="s">
        <v>1473</v>
      </c>
      <c r="D2578" t="s">
        <v>4</v>
      </c>
      <c r="E2578" s="3" t="s">
        <v>4</v>
      </c>
      <c r="F2578" t="s">
        <v>1474</v>
      </c>
      <c r="G2578" s="5" t="str">
        <f t="shared" si="40"/>
        <v>View Response</v>
      </c>
      <c r="H2578" t="s">
        <v>3020</v>
      </c>
      <c r="I2578" t="s">
        <v>3023</v>
      </c>
      <c r="J2578" t="s">
        <v>3029</v>
      </c>
      <c r="L2578" t="s">
        <v>2944</v>
      </c>
    </row>
    <row r="2579" spans="1:13" x14ac:dyDescent="0.35">
      <c r="A2579">
        <v>1192785</v>
      </c>
      <c r="B2579" t="s">
        <v>2712</v>
      </c>
      <c r="C2579" t="s">
        <v>1473</v>
      </c>
      <c r="D2579" t="s">
        <v>4</v>
      </c>
      <c r="E2579" s="3" t="s">
        <v>4</v>
      </c>
      <c r="F2579" t="s">
        <v>1474</v>
      </c>
      <c r="G2579" s="5" t="str">
        <f t="shared" si="40"/>
        <v>View Response</v>
      </c>
      <c r="H2579" t="s">
        <v>3020</v>
      </c>
      <c r="I2579" t="s">
        <v>3023</v>
      </c>
      <c r="J2579" t="s">
        <v>3029</v>
      </c>
      <c r="M2579" t="s">
        <v>2926</v>
      </c>
    </row>
    <row r="2580" spans="1:13" x14ac:dyDescent="0.35">
      <c r="A2580">
        <v>1192785</v>
      </c>
      <c r="B2580" t="s">
        <v>2712</v>
      </c>
      <c r="C2580" t="s">
        <v>1473</v>
      </c>
      <c r="D2580" t="s">
        <v>4</v>
      </c>
      <c r="E2580" s="3" t="s">
        <v>4</v>
      </c>
      <c r="F2580" t="s">
        <v>1474</v>
      </c>
      <c r="G2580" s="5" t="str">
        <f t="shared" si="40"/>
        <v>View Response</v>
      </c>
      <c r="H2580" t="s">
        <v>3020</v>
      </c>
      <c r="I2580" t="s">
        <v>3023</v>
      </c>
      <c r="J2580" t="s">
        <v>3029</v>
      </c>
      <c r="M2580" t="s">
        <v>2971</v>
      </c>
    </row>
    <row r="2581" spans="1:13" x14ac:dyDescent="0.35">
      <c r="A2581">
        <v>1192785</v>
      </c>
      <c r="B2581" t="s">
        <v>2712</v>
      </c>
      <c r="C2581" t="s">
        <v>1473</v>
      </c>
      <c r="D2581" t="s">
        <v>4</v>
      </c>
      <c r="E2581" s="3" t="s">
        <v>4</v>
      </c>
      <c r="F2581" t="s">
        <v>1474</v>
      </c>
      <c r="G2581" s="5" t="str">
        <f t="shared" si="40"/>
        <v>View Response</v>
      </c>
      <c r="H2581" t="s">
        <v>3020</v>
      </c>
      <c r="I2581" t="s">
        <v>3023</v>
      </c>
      <c r="J2581" t="s">
        <v>3029</v>
      </c>
      <c r="M2581" t="s">
        <v>2931</v>
      </c>
    </row>
    <row r="2582" spans="1:13" x14ac:dyDescent="0.35">
      <c r="A2582">
        <v>1192785</v>
      </c>
      <c r="B2582" t="s">
        <v>2712</v>
      </c>
      <c r="C2582" t="s">
        <v>1473</v>
      </c>
      <c r="D2582" t="s">
        <v>4</v>
      </c>
      <c r="E2582" s="3" t="s">
        <v>4</v>
      </c>
      <c r="F2582" t="s">
        <v>1474</v>
      </c>
      <c r="G2582" s="5" t="str">
        <f t="shared" si="40"/>
        <v>View Response</v>
      </c>
      <c r="H2582" t="s">
        <v>3020</v>
      </c>
      <c r="I2582" t="s">
        <v>3023</v>
      </c>
      <c r="J2582" t="s">
        <v>3029</v>
      </c>
      <c r="M2582" t="s">
        <v>2932</v>
      </c>
    </row>
    <row r="2583" spans="1:13" x14ac:dyDescent="0.35">
      <c r="A2583">
        <v>1192785</v>
      </c>
      <c r="B2583" t="s">
        <v>2712</v>
      </c>
      <c r="C2583" t="s">
        <v>1473</v>
      </c>
      <c r="D2583" t="s">
        <v>4</v>
      </c>
      <c r="E2583" s="3" t="s">
        <v>4</v>
      </c>
      <c r="F2583" t="s">
        <v>1474</v>
      </c>
      <c r="G2583" s="5" t="str">
        <f t="shared" si="40"/>
        <v>View Response</v>
      </c>
      <c r="H2583" t="s">
        <v>3020</v>
      </c>
      <c r="I2583" t="s">
        <v>3023</v>
      </c>
      <c r="J2583" t="s">
        <v>3029</v>
      </c>
      <c r="M2583" t="s">
        <v>2980</v>
      </c>
    </row>
    <row r="2584" spans="1:13" x14ac:dyDescent="0.35">
      <c r="A2584">
        <v>1192786</v>
      </c>
      <c r="B2584" t="s">
        <v>2713</v>
      </c>
      <c r="C2584" t="s">
        <v>4</v>
      </c>
      <c r="D2584" t="s">
        <v>4</v>
      </c>
      <c r="E2584" s="3" t="s">
        <v>4</v>
      </c>
      <c r="F2584" t="s">
        <v>1475</v>
      </c>
      <c r="G2584" s="5" t="str">
        <f t="shared" si="40"/>
        <v>View Response</v>
      </c>
      <c r="H2584" t="s">
        <v>3020</v>
      </c>
      <c r="I2584" t="s">
        <v>3023</v>
      </c>
      <c r="J2584" t="s">
        <v>3029</v>
      </c>
      <c r="M2584" t="s">
        <v>2917</v>
      </c>
    </row>
    <row r="2585" spans="1:13" x14ac:dyDescent="0.35">
      <c r="A2585">
        <v>1192789</v>
      </c>
      <c r="B2585" t="s">
        <v>2714</v>
      </c>
      <c r="C2585" t="s">
        <v>1476</v>
      </c>
      <c r="D2585" t="s">
        <v>4</v>
      </c>
      <c r="E2585" s="3" t="s">
        <v>4</v>
      </c>
      <c r="F2585" t="s">
        <v>1477</v>
      </c>
      <c r="G2585" s="5" t="str">
        <f t="shared" si="40"/>
        <v>View Response</v>
      </c>
      <c r="H2585" t="s">
        <v>3020</v>
      </c>
      <c r="I2585" t="s">
        <v>3023</v>
      </c>
      <c r="J2585" t="s">
        <v>3029</v>
      </c>
      <c r="L2585" t="s">
        <v>2968</v>
      </c>
    </row>
    <row r="2586" spans="1:13" x14ac:dyDescent="0.35">
      <c r="A2586">
        <v>1192792</v>
      </c>
      <c r="B2586" t="s">
        <v>2715</v>
      </c>
      <c r="C2586" t="s">
        <v>4</v>
      </c>
      <c r="D2586" t="s">
        <v>4</v>
      </c>
      <c r="E2586" s="3" t="s">
        <v>4</v>
      </c>
      <c r="F2586" t="s">
        <v>1478</v>
      </c>
      <c r="G2586" s="5" t="str">
        <f t="shared" si="40"/>
        <v>View Response</v>
      </c>
      <c r="H2586" t="s">
        <v>3020</v>
      </c>
      <c r="I2586" t="s">
        <v>3023</v>
      </c>
      <c r="J2586" t="s">
        <v>3029</v>
      </c>
      <c r="M2586" t="s">
        <v>2917</v>
      </c>
    </row>
    <row r="2587" spans="1:13" x14ac:dyDescent="0.35">
      <c r="A2587">
        <v>1192793</v>
      </c>
      <c r="B2587" t="s">
        <v>2522</v>
      </c>
      <c r="C2587" t="s">
        <v>4</v>
      </c>
      <c r="D2587" t="s">
        <v>4</v>
      </c>
      <c r="E2587" s="3" t="s">
        <v>4</v>
      </c>
      <c r="F2587" t="s">
        <v>1479</v>
      </c>
      <c r="G2587" s="5" t="str">
        <f t="shared" si="40"/>
        <v>View Response</v>
      </c>
      <c r="H2587" t="s">
        <v>3020</v>
      </c>
      <c r="I2587" t="s">
        <v>3023</v>
      </c>
      <c r="J2587" t="s">
        <v>3021</v>
      </c>
      <c r="M2587" t="s">
        <v>2935</v>
      </c>
    </row>
    <row r="2588" spans="1:13" x14ac:dyDescent="0.35">
      <c r="A2588">
        <v>1192793</v>
      </c>
      <c r="B2588" t="s">
        <v>2522</v>
      </c>
      <c r="C2588" t="s">
        <v>4</v>
      </c>
      <c r="D2588" t="s">
        <v>4</v>
      </c>
      <c r="E2588" s="3" t="s">
        <v>4</v>
      </c>
      <c r="F2588" t="s">
        <v>1479</v>
      </c>
      <c r="G2588" s="5" t="str">
        <f t="shared" si="40"/>
        <v>View Response</v>
      </c>
      <c r="H2588" t="s">
        <v>3020</v>
      </c>
      <c r="I2588" t="s">
        <v>3023</v>
      </c>
      <c r="J2588" t="s">
        <v>3021</v>
      </c>
      <c r="M2588" t="s">
        <v>2936</v>
      </c>
    </row>
    <row r="2589" spans="1:13" x14ac:dyDescent="0.35">
      <c r="A2589">
        <v>1192796</v>
      </c>
      <c r="B2589" t="s">
        <v>2716</v>
      </c>
      <c r="C2589" t="s">
        <v>4</v>
      </c>
      <c r="D2589" t="s">
        <v>4</v>
      </c>
      <c r="E2589" s="3" t="s">
        <v>127</v>
      </c>
      <c r="F2589" t="s">
        <v>1480</v>
      </c>
      <c r="G2589" s="5" t="str">
        <f t="shared" si="40"/>
        <v>View Response</v>
      </c>
      <c r="H2589" t="s">
        <v>3020</v>
      </c>
      <c r="I2589" t="s">
        <v>3029</v>
      </c>
      <c r="J2589" t="s">
        <v>3029</v>
      </c>
      <c r="M2589" t="s">
        <v>2917</v>
      </c>
    </row>
    <row r="2590" spans="1:13" x14ac:dyDescent="0.35">
      <c r="A2590">
        <v>1192803</v>
      </c>
      <c r="B2590" t="s">
        <v>2717</v>
      </c>
      <c r="C2590" t="s">
        <v>4</v>
      </c>
      <c r="D2590" t="s">
        <v>4</v>
      </c>
      <c r="E2590" s="3" t="s">
        <v>4</v>
      </c>
      <c r="F2590" t="s">
        <v>1481</v>
      </c>
      <c r="G2590" s="5" t="str">
        <f t="shared" si="40"/>
        <v>View Response</v>
      </c>
      <c r="H2590" t="s">
        <v>3020</v>
      </c>
      <c r="I2590" t="s">
        <v>3023</v>
      </c>
      <c r="J2590" t="s">
        <v>3021</v>
      </c>
      <c r="M2590" t="s">
        <v>2917</v>
      </c>
    </row>
    <row r="2591" spans="1:13" x14ac:dyDescent="0.35">
      <c r="A2591">
        <v>1192887</v>
      </c>
      <c r="B2591" t="s">
        <v>2718</v>
      </c>
      <c r="C2591" t="s">
        <v>1482</v>
      </c>
      <c r="D2591" t="s">
        <v>4</v>
      </c>
      <c r="E2591" s="3" t="s">
        <v>4</v>
      </c>
      <c r="F2591" t="s">
        <v>1483</v>
      </c>
      <c r="G2591" s="5" t="str">
        <f t="shared" si="40"/>
        <v>View Response</v>
      </c>
      <c r="H2591" t="s">
        <v>3020</v>
      </c>
      <c r="I2591" t="s">
        <v>3029</v>
      </c>
      <c r="J2591" t="s">
        <v>3029</v>
      </c>
      <c r="L2591" t="s">
        <v>2943</v>
      </c>
    </row>
    <row r="2592" spans="1:13" x14ac:dyDescent="0.35">
      <c r="A2592">
        <v>1192887</v>
      </c>
      <c r="B2592" t="s">
        <v>2718</v>
      </c>
      <c r="C2592" t="s">
        <v>1482</v>
      </c>
      <c r="D2592" t="s">
        <v>4</v>
      </c>
      <c r="E2592" s="3" t="s">
        <v>4</v>
      </c>
      <c r="F2592" t="s">
        <v>1483</v>
      </c>
      <c r="G2592" s="5" t="str">
        <f t="shared" si="40"/>
        <v>View Response</v>
      </c>
      <c r="H2592" t="s">
        <v>3020</v>
      </c>
      <c r="I2592" t="s">
        <v>3029</v>
      </c>
      <c r="J2592" t="s">
        <v>3029</v>
      </c>
      <c r="M2592" t="s">
        <v>2917</v>
      </c>
    </row>
    <row r="2593" spans="1:14" x14ac:dyDescent="0.35">
      <c r="A2593">
        <v>1192890</v>
      </c>
      <c r="B2593" t="s">
        <v>2719</v>
      </c>
      <c r="C2593" t="s">
        <v>4</v>
      </c>
      <c r="D2593" t="s">
        <v>4</v>
      </c>
      <c r="E2593" s="3" t="s">
        <v>4</v>
      </c>
      <c r="F2593" t="s">
        <v>1484</v>
      </c>
      <c r="G2593" s="5" t="str">
        <f t="shared" si="40"/>
        <v>View Response</v>
      </c>
      <c r="H2593" t="s">
        <v>3020</v>
      </c>
      <c r="I2593" t="s">
        <v>3029</v>
      </c>
      <c r="J2593" t="s">
        <v>3029</v>
      </c>
      <c r="M2593" t="s">
        <v>2917</v>
      </c>
    </row>
    <row r="2594" spans="1:14" x14ac:dyDescent="0.35">
      <c r="A2594">
        <v>1192899</v>
      </c>
      <c r="B2594" t="s">
        <v>2720</v>
      </c>
      <c r="C2594" t="s">
        <v>4</v>
      </c>
      <c r="D2594" t="s">
        <v>4</v>
      </c>
      <c r="E2594" s="3" t="s">
        <v>127</v>
      </c>
      <c r="F2594" t="s">
        <v>1485</v>
      </c>
      <c r="G2594" s="5" t="str">
        <f t="shared" si="40"/>
        <v>View Response</v>
      </c>
      <c r="H2594" t="s">
        <v>3020</v>
      </c>
      <c r="I2594" t="s">
        <v>3023</v>
      </c>
      <c r="J2594" t="s">
        <v>3021</v>
      </c>
      <c r="M2594" t="s">
        <v>2917</v>
      </c>
    </row>
    <row r="2595" spans="1:14" x14ac:dyDescent="0.35">
      <c r="A2595">
        <v>1192906</v>
      </c>
      <c r="B2595" t="s">
        <v>2721</v>
      </c>
      <c r="C2595" t="s">
        <v>4</v>
      </c>
      <c r="D2595" t="s">
        <v>4</v>
      </c>
      <c r="E2595" s="3" t="s">
        <v>4</v>
      </c>
      <c r="F2595" t="s">
        <v>1486</v>
      </c>
      <c r="G2595" s="5" t="str">
        <f t="shared" si="40"/>
        <v>View Response</v>
      </c>
      <c r="H2595" t="s">
        <v>3020</v>
      </c>
      <c r="I2595" t="s">
        <v>3023</v>
      </c>
      <c r="J2595" t="s">
        <v>3021</v>
      </c>
      <c r="M2595" t="s">
        <v>2917</v>
      </c>
    </row>
    <row r="2596" spans="1:14" x14ac:dyDescent="0.35">
      <c r="A2596">
        <v>1192919</v>
      </c>
      <c r="B2596" t="s">
        <v>2722</v>
      </c>
      <c r="C2596" t="s">
        <v>4</v>
      </c>
      <c r="D2596" t="s">
        <v>4</v>
      </c>
      <c r="E2596" s="3" t="s">
        <v>4</v>
      </c>
      <c r="F2596" t="s">
        <v>1487</v>
      </c>
      <c r="G2596" s="5" t="str">
        <f t="shared" si="40"/>
        <v>View Response</v>
      </c>
      <c r="H2596" t="s">
        <v>3020</v>
      </c>
      <c r="I2596" t="s">
        <v>3029</v>
      </c>
      <c r="J2596" t="s">
        <v>3029</v>
      </c>
      <c r="M2596" t="s">
        <v>2916</v>
      </c>
    </row>
    <row r="2597" spans="1:14" x14ac:dyDescent="0.35">
      <c r="A2597">
        <v>1192922</v>
      </c>
      <c r="B2597" t="s">
        <v>2723</v>
      </c>
      <c r="C2597" t="s">
        <v>4</v>
      </c>
      <c r="D2597" t="s">
        <v>4</v>
      </c>
      <c r="E2597" s="3" t="s">
        <v>4</v>
      </c>
      <c r="F2597" t="s">
        <v>1488</v>
      </c>
      <c r="G2597" s="5" t="str">
        <f t="shared" si="40"/>
        <v>View Response</v>
      </c>
      <c r="H2597" t="s">
        <v>3020</v>
      </c>
      <c r="I2597" t="s">
        <v>3024</v>
      </c>
      <c r="J2597" t="s">
        <v>3022</v>
      </c>
      <c r="M2597" t="s">
        <v>2917</v>
      </c>
    </row>
    <row r="2598" spans="1:14" x14ac:dyDescent="0.35">
      <c r="A2598">
        <v>1192923</v>
      </c>
      <c r="B2598" t="s">
        <v>2724</v>
      </c>
      <c r="C2598" t="s">
        <v>4</v>
      </c>
      <c r="D2598" t="s">
        <v>4</v>
      </c>
      <c r="E2598" s="3" t="s">
        <v>4</v>
      </c>
      <c r="F2598" t="s">
        <v>1489</v>
      </c>
      <c r="G2598" s="5" t="str">
        <f t="shared" si="40"/>
        <v>View Response</v>
      </c>
      <c r="H2598" t="s">
        <v>3020</v>
      </c>
      <c r="I2598" t="s">
        <v>3029</v>
      </c>
      <c r="J2598" t="s">
        <v>3021</v>
      </c>
      <c r="M2598" t="s">
        <v>2922</v>
      </c>
    </row>
    <row r="2599" spans="1:14" x14ac:dyDescent="0.35">
      <c r="A2599">
        <v>1192925</v>
      </c>
      <c r="B2599" t="s">
        <v>2725</v>
      </c>
      <c r="C2599" t="s">
        <v>1490</v>
      </c>
      <c r="D2599" t="s">
        <v>4</v>
      </c>
      <c r="E2599" s="3" t="s">
        <v>127</v>
      </c>
      <c r="F2599" t="s">
        <v>1491</v>
      </c>
      <c r="G2599" s="5" t="str">
        <f t="shared" si="40"/>
        <v>View Response</v>
      </c>
      <c r="H2599" t="s">
        <v>3020</v>
      </c>
      <c r="I2599" t="s">
        <v>3029</v>
      </c>
      <c r="J2599" t="s">
        <v>3029</v>
      </c>
      <c r="N2599" t="s">
        <v>338</v>
      </c>
    </row>
    <row r="2600" spans="1:14" x14ac:dyDescent="0.35">
      <c r="A2600">
        <v>1192925</v>
      </c>
      <c r="B2600" t="s">
        <v>2725</v>
      </c>
      <c r="C2600" t="s">
        <v>1490</v>
      </c>
      <c r="D2600" t="s">
        <v>4</v>
      </c>
      <c r="E2600" s="3" t="s">
        <v>127</v>
      </c>
      <c r="F2600" t="s">
        <v>1491</v>
      </c>
      <c r="G2600" s="5" t="str">
        <f t="shared" si="40"/>
        <v>View Response</v>
      </c>
      <c r="H2600" t="s">
        <v>3020</v>
      </c>
      <c r="I2600" t="s">
        <v>3029</v>
      </c>
      <c r="J2600" t="s">
        <v>3029</v>
      </c>
      <c r="M2600" t="s">
        <v>2922</v>
      </c>
    </row>
    <row r="2601" spans="1:14" x14ac:dyDescent="0.35">
      <c r="A2601">
        <v>1192926</v>
      </c>
      <c r="B2601" t="s">
        <v>2726</v>
      </c>
      <c r="C2601" t="s">
        <v>1492</v>
      </c>
      <c r="D2601" t="s">
        <v>4</v>
      </c>
      <c r="E2601" s="3" t="s">
        <v>127</v>
      </c>
      <c r="F2601" t="s">
        <v>1493</v>
      </c>
      <c r="G2601" s="5" t="str">
        <f t="shared" si="40"/>
        <v>View Response</v>
      </c>
      <c r="H2601" t="s">
        <v>3020</v>
      </c>
      <c r="I2601" t="s">
        <v>3023</v>
      </c>
      <c r="J2601" t="s">
        <v>3029</v>
      </c>
      <c r="N2601" t="s">
        <v>232</v>
      </c>
    </row>
    <row r="2602" spans="1:14" x14ac:dyDescent="0.35">
      <c r="A2602">
        <v>1192926</v>
      </c>
      <c r="B2602" t="s">
        <v>2726</v>
      </c>
      <c r="C2602" t="s">
        <v>1492</v>
      </c>
      <c r="D2602" t="s">
        <v>4</v>
      </c>
      <c r="E2602" s="3" t="s">
        <v>127</v>
      </c>
      <c r="F2602" t="s">
        <v>1493</v>
      </c>
      <c r="G2602" s="5" t="str">
        <f t="shared" si="40"/>
        <v>View Response</v>
      </c>
      <c r="H2602" t="s">
        <v>3020</v>
      </c>
      <c r="I2602" t="s">
        <v>3023</v>
      </c>
      <c r="J2602" t="s">
        <v>3029</v>
      </c>
      <c r="L2602" t="s">
        <v>2961</v>
      </c>
    </row>
    <row r="2603" spans="1:14" x14ac:dyDescent="0.35">
      <c r="A2603">
        <v>1192926</v>
      </c>
      <c r="B2603" t="s">
        <v>2726</v>
      </c>
      <c r="C2603" t="s">
        <v>1492</v>
      </c>
      <c r="D2603" t="s">
        <v>4</v>
      </c>
      <c r="E2603" s="3" t="s">
        <v>127</v>
      </c>
      <c r="F2603" t="s">
        <v>1493</v>
      </c>
      <c r="G2603" s="5" t="str">
        <f t="shared" si="40"/>
        <v>View Response</v>
      </c>
      <c r="H2603" t="s">
        <v>3020</v>
      </c>
      <c r="I2603" t="s">
        <v>3023</v>
      </c>
      <c r="J2603" t="s">
        <v>3029</v>
      </c>
      <c r="L2603" t="s">
        <v>2991</v>
      </c>
    </row>
    <row r="2604" spans="1:14" x14ac:dyDescent="0.35">
      <c r="A2604">
        <v>1192926</v>
      </c>
      <c r="B2604" t="s">
        <v>2726</v>
      </c>
      <c r="C2604" t="s">
        <v>1492</v>
      </c>
      <c r="D2604" t="s">
        <v>4</v>
      </c>
      <c r="E2604" s="3" t="s">
        <v>127</v>
      </c>
      <c r="F2604" t="s">
        <v>1493</v>
      </c>
      <c r="G2604" s="5" t="str">
        <f t="shared" si="40"/>
        <v>View Response</v>
      </c>
      <c r="H2604" t="s">
        <v>3020</v>
      </c>
      <c r="I2604" t="s">
        <v>3023</v>
      </c>
      <c r="J2604" t="s">
        <v>3029</v>
      </c>
      <c r="L2604" t="s">
        <v>2925</v>
      </c>
    </row>
    <row r="2605" spans="1:14" x14ac:dyDescent="0.35">
      <c r="A2605">
        <v>1192926</v>
      </c>
      <c r="B2605" t="s">
        <v>2726</v>
      </c>
      <c r="C2605" t="s">
        <v>1492</v>
      </c>
      <c r="D2605" t="s">
        <v>4</v>
      </c>
      <c r="E2605" s="3" t="s">
        <v>127</v>
      </c>
      <c r="F2605" t="s">
        <v>1493</v>
      </c>
      <c r="G2605" s="5" t="str">
        <f t="shared" si="40"/>
        <v>View Response</v>
      </c>
      <c r="H2605" t="s">
        <v>3020</v>
      </c>
      <c r="I2605" t="s">
        <v>3023</v>
      </c>
      <c r="J2605" t="s">
        <v>3029</v>
      </c>
      <c r="L2605" t="s">
        <v>2937</v>
      </c>
    </row>
    <row r="2606" spans="1:14" x14ac:dyDescent="0.35">
      <c r="A2606">
        <v>1192926</v>
      </c>
      <c r="B2606" t="s">
        <v>2726</v>
      </c>
      <c r="C2606" t="s">
        <v>1492</v>
      </c>
      <c r="D2606" t="s">
        <v>4</v>
      </c>
      <c r="E2606" s="3" t="s">
        <v>127</v>
      </c>
      <c r="F2606" t="s">
        <v>1493</v>
      </c>
      <c r="G2606" s="5" t="str">
        <f t="shared" si="40"/>
        <v>View Response</v>
      </c>
      <c r="H2606" t="s">
        <v>3020</v>
      </c>
      <c r="I2606" t="s">
        <v>3023</v>
      </c>
      <c r="J2606" t="s">
        <v>3029</v>
      </c>
      <c r="M2606" t="s">
        <v>2916</v>
      </c>
    </row>
    <row r="2607" spans="1:14" x14ac:dyDescent="0.35">
      <c r="A2607">
        <v>1192927</v>
      </c>
      <c r="B2607" t="s">
        <v>2407</v>
      </c>
      <c r="C2607" t="s">
        <v>4</v>
      </c>
      <c r="D2607" t="s">
        <v>4</v>
      </c>
      <c r="E2607" s="3" t="s">
        <v>4</v>
      </c>
      <c r="F2607" t="s">
        <v>1494</v>
      </c>
      <c r="G2607" s="5" t="str">
        <f t="shared" si="40"/>
        <v>View Response</v>
      </c>
      <c r="H2607" t="s">
        <v>3020</v>
      </c>
      <c r="I2607" t="s">
        <v>3029</v>
      </c>
      <c r="J2607" t="s">
        <v>3029</v>
      </c>
      <c r="M2607" t="s">
        <v>2917</v>
      </c>
    </row>
    <row r="2608" spans="1:14" x14ac:dyDescent="0.35">
      <c r="A2608">
        <v>1192929</v>
      </c>
      <c r="B2608" t="s">
        <v>2727</v>
      </c>
      <c r="C2608" t="s">
        <v>4</v>
      </c>
      <c r="D2608" t="s">
        <v>4</v>
      </c>
      <c r="E2608" s="3" t="s">
        <v>4</v>
      </c>
      <c r="F2608" t="s">
        <v>1495</v>
      </c>
      <c r="G2608" s="5" t="str">
        <f t="shared" si="40"/>
        <v>View Response</v>
      </c>
      <c r="H2608" t="s">
        <v>3020</v>
      </c>
      <c r="I2608" t="s">
        <v>3024</v>
      </c>
      <c r="J2608" t="s">
        <v>3021</v>
      </c>
      <c r="M2608" t="s">
        <v>2917</v>
      </c>
    </row>
    <row r="2609" spans="1:13" x14ac:dyDescent="0.35">
      <c r="A2609">
        <v>1192931</v>
      </c>
      <c r="B2609" t="s">
        <v>2728</v>
      </c>
      <c r="C2609" t="s">
        <v>4</v>
      </c>
      <c r="D2609" t="s">
        <v>4</v>
      </c>
      <c r="E2609" s="3" t="s">
        <v>4</v>
      </c>
      <c r="F2609" t="s">
        <v>1496</v>
      </c>
      <c r="G2609" s="5" t="str">
        <f t="shared" si="40"/>
        <v>View Response</v>
      </c>
      <c r="H2609" t="s">
        <v>3020</v>
      </c>
      <c r="I2609" t="s">
        <v>3029</v>
      </c>
      <c r="J2609" t="s">
        <v>3029</v>
      </c>
      <c r="M2609" t="s">
        <v>2917</v>
      </c>
    </row>
    <row r="2610" spans="1:13" x14ac:dyDescent="0.35">
      <c r="A2610">
        <v>1192934</v>
      </c>
      <c r="B2610" t="s">
        <v>2729</v>
      </c>
      <c r="C2610" t="s">
        <v>4</v>
      </c>
      <c r="D2610" t="s">
        <v>4</v>
      </c>
      <c r="E2610" s="3" t="s">
        <v>4</v>
      </c>
      <c r="F2610" t="s">
        <v>1497</v>
      </c>
      <c r="G2610" s="5" t="str">
        <f t="shared" si="40"/>
        <v>View Response</v>
      </c>
      <c r="H2610" t="s">
        <v>3020</v>
      </c>
      <c r="I2610" t="s">
        <v>3029</v>
      </c>
      <c r="J2610" t="s">
        <v>3029</v>
      </c>
      <c r="M2610" t="s">
        <v>2917</v>
      </c>
    </row>
    <row r="2611" spans="1:13" x14ac:dyDescent="0.35">
      <c r="A2611">
        <v>1192935</v>
      </c>
      <c r="B2611" t="s">
        <v>2730</v>
      </c>
      <c r="C2611" t="s">
        <v>4</v>
      </c>
      <c r="D2611" t="s">
        <v>4</v>
      </c>
      <c r="E2611" s="3" t="s">
        <v>4</v>
      </c>
      <c r="F2611" t="s">
        <v>1498</v>
      </c>
      <c r="G2611" s="5" t="str">
        <f t="shared" si="40"/>
        <v>View Response</v>
      </c>
      <c r="H2611" t="s">
        <v>3020</v>
      </c>
      <c r="I2611" t="s">
        <v>3029</v>
      </c>
      <c r="J2611" t="s">
        <v>3029</v>
      </c>
      <c r="M2611" t="s">
        <v>2917</v>
      </c>
    </row>
    <row r="2612" spans="1:13" x14ac:dyDescent="0.35">
      <c r="A2612">
        <v>1192937</v>
      </c>
      <c r="B2612" t="s">
        <v>2731</v>
      </c>
      <c r="C2612" t="s">
        <v>4</v>
      </c>
      <c r="D2612" t="s">
        <v>4</v>
      </c>
      <c r="E2612" s="3" t="s">
        <v>4</v>
      </c>
      <c r="F2612" t="s">
        <v>1499</v>
      </c>
      <c r="G2612" s="5" t="str">
        <f t="shared" si="40"/>
        <v>View Response</v>
      </c>
      <c r="H2612" t="s">
        <v>3020</v>
      </c>
      <c r="I2612" t="s">
        <v>3029</v>
      </c>
      <c r="J2612" t="s">
        <v>3029</v>
      </c>
      <c r="M2612" t="s">
        <v>2917</v>
      </c>
    </row>
    <row r="2613" spans="1:13" x14ac:dyDescent="0.35">
      <c r="A2613">
        <v>1192938</v>
      </c>
      <c r="B2613" t="s">
        <v>2732</v>
      </c>
      <c r="C2613" t="s">
        <v>4</v>
      </c>
      <c r="D2613" t="s">
        <v>4</v>
      </c>
      <c r="E2613" s="3" t="s">
        <v>4</v>
      </c>
      <c r="F2613" t="s">
        <v>1500</v>
      </c>
      <c r="G2613" s="5" t="str">
        <f t="shared" si="40"/>
        <v>View Response</v>
      </c>
      <c r="H2613" t="s">
        <v>3020</v>
      </c>
      <c r="I2613" t="s">
        <v>3024</v>
      </c>
      <c r="J2613" t="s">
        <v>3021</v>
      </c>
      <c r="M2613" t="s">
        <v>2917</v>
      </c>
    </row>
    <row r="2614" spans="1:13" x14ac:dyDescent="0.35">
      <c r="A2614">
        <v>1193034</v>
      </c>
      <c r="B2614" t="s">
        <v>2733</v>
      </c>
      <c r="C2614" t="s">
        <v>1501</v>
      </c>
      <c r="D2614" t="s">
        <v>4</v>
      </c>
      <c r="E2614" s="3" t="s">
        <v>4</v>
      </c>
      <c r="F2614" t="s">
        <v>1502</v>
      </c>
      <c r="G2614" s="5" t="str">
        <f t="shared" si="40"/>
        <v>View Response</v>
      </c>
      <c r="H2614" t="s">
        <v>3020</v>
      </c>
      <c r="I2614" t="s">
        <v>3029</v>
      </c>
      <c r="J2614" t="s">
        <v>3029</v>
      </c>
      <c r="L2614" t="s">
        <v>2985</v>
      </c>
    </row>
    <row r="2615" spans="1:13" x14ac:dyDescent="0.35">
      <c r="A2615">
        <v>1193034</v>
      </c>
      <c r="B2615" t="s">
        <v>2733</v>
      </c>
      <c r="C2615" t="s">
        <v>1501</v>
      </c>
      <c r="D2615" t="s">
        <v>4</v>
      </c>
      <c r="E2615" s="3" t="s">
        <v>4</v>
      </c>
      <c r="F2615" t="s">
        <v>1502</v>
      </c>
      <c r="G2615" s="5" t="str">
        <f t="shared" si="40"/>
        <v>View Response</v>
      </c>
      <c r="H2615" t="s">
        <v>3020</v>
      </c>
      <c r="I2615" t="s">
        <v>3029</v>
      </c>
      <c r="J2615" t="s">
        <v>3029</v>
      </c>
      <c r="L2615" t="s">
        <v>2990</v>
      </c>
    </row>
    <row r="2616" spans="1:13" x14ac:dyDescent="0.35">
      <c r="A2616">
        <v>1193034</v>
      </c>
      <c r="B2616" t="s">
        <v>2733</v>
      </c>
      <c r="C2616" t="s">
        <v>1501</v>
      </c>
      <c r="D2616" t="s">
        <v>4</v>
      </c>
      <c r="E2616" s="3" t="s">
        <v>4</v>
      </c>
      <c r="F2616" t="s">
        <v>1502</v>
      </c>
      <c r="G2616" s="5" t="str">
        <f t="shared" si="40"/>
        <v>View Response</v>
      </c>
      <c r="H2616" t="s">
        <v>3020</v>
      </c>
      <c r="I2616" t="s">
        <v>3029</v>
      </c>
      <c r="J2616" t="s">
        <v>3029</v>
      </c>
      <c r="L2616" t="s">
        <v>2954</v>
      </c>
    </row>
    <row r="2617" spans="1:13" x14ac:dyDescent="0.35">
      <c r="A2617">
        <v>1193034</v>
      </c>
      <c r="B2617" t="s">
        <v>2733</v>
      </c>
      <c r="C2617" t="s">
        <v>1501</v>
      </c>
      <c r="D2617" t="s">
        <v>4</v>
      </c>
      <c r="E2617" s="3" t="s">
        <v>4</v>
      </c>
      <c r="F2617" t="s">
        <v>1502</v>
      </c>
      <c r="G2617" s="5" t="str">
        <f t="shared" si="40"/>
        <v>View Response</v>
      </c>
      <c r="H2617" t="s">
        <v>3020</v>
      </c>
      <c r="I2617" t="s">
        <v>3029</v>
      </c>
      <c r="J2617" t="s">
        <v>3029</v>
      </c>
      <c r="M2617" t="s">
        <v>2933</v>
      </c>
    </row>
    <row r="2618" spans="1:13" x14ac:dyDescent="0.35">
      <c r="A2618">
        <v>1193034</v>
      </c>
      <c r="B2618" t="s">
        <v>2733</v>
      </c>
      <c r="C2618" t="s">
        <v>1501</v>
      </c>
      <c r="D2618" t="s">
        <v>4</v>
      </c>
      <c r="E2618" s="3" t="s">
        <v>4</v>
      </c>
      <c r="F2618" t="s">
        <v>1502</v>
      </c>
      <c r="G2618" s="5" t="str">
        <f t="shared" si="40"/>
        <v>View Response</v>
      </c>
      <c r="H2618" t="s">
        <v>3020</v>
      </c>
      <c r="I2618" t="s">
        <v>3029</v>
      </c>
      <c r="J2618" t="s">
        <v>3029</v>
      </c>
      <c r="M2618" t="s">
        <v>2934</v>
      </c>
    </row>
    <row r="2619" spans="1:13" x14ac:dyDescent="0.35">
      <c r="A2619">
        <v>1193040</v>
      </c>
      <c r="B2619" t="s">
        <v>2734</v>
      </c>
      <c r="C2619" t="s">
        <v>4</v>
      </c>
      <c r="D2619" t="s">
        <v>4</v>
      </c>
      <c r="E2619" s="3" t="s">
        <v>4</v>
      </c>
      <c r="F2619" t="s">
        <v>1503</v>
      </c>
      <c r="G2619" s="5" t="str">
        <f t="shared" si="40"/>
        <v>View Response</v>
      </c>
      <c r="H2619" t="s">
        <v>3019</v>
      </c>
      <c r="I2619" t="s">
        <v>3024</v>
      </c>
      <c r="J2619" t="s">
        <v>3029</v>
      </c>
      <c r="M2619" t="s">
        <v>2962</v>
      </c>
    </row>
    <row r="2620" spans="1:13" x14ac:dyDescent="0.35">
      <c r="A2620">
        <v>1193040</v>
      </c>
      <c r="B2620" t="s">
        <v>2734</v>
      </c>
      <c r="C2620" t="s">
        <v>4</v>
      </c>
      <c r="D2620" t="s">
        <v>4</v>
      </c>
      <c r="E2620" s="3" t="s">
        <v>4</v>
      </c>
      <c r="F2620" t="s">
        <v>1503</v>
      </c>
      <c r="G2620" s="5" t="str">
        <f t="shared" si="40"/>
        <v>View Response</v>
      </c>
      <c r="H2620" t="s">
        <v>3019</v>
      </c>
      <c r="I2620" t="s">
        <v>3024</v>
      </c>
      <c r="J2620" t="s">
        <v>3029</v>
      </c>
      <c r="M2620" t="s">
        <v>2963</v>
      </c>
    </row>
    <row r="2621" spans="1:13" x14ac:dyDescent="0.35">
      <c r="A2621">
        <v>1193085</v>
      </c>
      <c r="B2621" t="s">
        <v>2735</v>
      </c>
      <c r="C2621" t="s">
        <v>4</v>
      </c>
      <c r="D2621" t="s">
        <v>4</v>
      </c>
      <c r="E2621" s="3" t="s">
        <v>4</v>
      </c>
      <c r="F2621" t="s">
        <v>1504</v>
      </c>
      <c r="G2621" s="5" t="str">
        <f t="shared" si="40"/>
        <v>View Response</v>
      </c>
      <c r="H2621" t="s">
        <v>3020</v>
      </c>
      <c r="I2621" t="s">
        <v>3023</v>
      </c>
      <c r="J2621" t="s">
        <v>3029</v>
      </c>
      <c r="M2621" t="s">
        <v>2935</v>
      </c>
    </row>
    <row r="2622" spans="1:13" x14ac:dyDescent="0.35">
      <c r="A2622">
        <v>1193085</v>
      </c>
      <c r="B2622" t="s">
        <v>2735</v>
      </c>
      <c r="C2622" t="s">
        <v>4</v>
      </c>
      <c r="D2622" t="s">
        <v>4</v>
      </c>
      <c r="E2622" s="3" t="s">
        <v>4</v>
      </c>
      <c r="F2622" t="s">
        <v>1504</v>
      </c>
      <c r="G2622" s="5" t="str">
        <f t="shared" si="40"/>
        <v>View Response</v>
      </c>
      <c r="H2622" t="s">
        <v>3020</v>
      </c>
      <c r="I2622" t="s">
        <v>3023</v>
      </c>
      <c r="J2622" t="s">
        <v>3029</v>
      </c>
      <c r="M2622" t="s">
        <v>2936</v>
      </c>
    </row>
    <row r="2623" spans="1:13" x14ac:dyDescent="0.35">
      <c r="A2623">
        <v>1193086</v>
      </c>
      <c r="B2623" t="s">
        <v>2736</v>
      </c>
      <c r="C2623" t="s">
        <v>1505</v>
      </c>
      <c r="D2623" t="s">
        <v>4</v>
      </c>
      <c r="E2623" s="3" t="s">
        <v>4</v>
      </c>
      <c r="F2623" t="s">
        <v>1506</v>
      </c>
      <c r="G2623" s="5" t="str">
        <f t="shared" si="40"/>
        <v>View Response</v>
      </c>
      <c r="H2623" t="s">
        <v>3020</v>
      </c>
      <c r="I2623" t="s">
        <v>3029</v>
      </c>
      <c r="J2623" t="s">
        <v>3029</v>
      </c>
      <c r="M2623" t="s">
        <v>2923</v>
      </c>
    </row>
    <row r="2624" spans="1:13" x14ac:dyDescent="0.35">
      <c r="A2624">
        <v>1193086</v>
      </c>
      <c r="B2624" t="s">
        <v>2736</v>
      </c>
      <c r="C2624" t="s">
        <v>1505</v>
      </c>
      <c r="D2624" t="s">
        <v>4</v>
      </c>
      <c r="E2624" s="3" t="s">
        <v>4</v>
      </c>
      <c r="F2624" t="s">
        <v>1506</v>
      </c>
      <c r="G2624" s="5" t="str">
        <f t="shared" si="40"/>
        <v>View Response</v>
      </c>
      <c r="H2624" t="s">
        <v>3020</v>
      </c>
      <c r="I2624" t="s">
        <v>3029</v>
      </c>
      <c r="J2624" t="s">
        <v>3029</v>
      </c>
      <c r="M2624" t="s">
        <v>2924</v>
      </c>
    </row>
    <row r="2625" spans="1:14" x14ac:dyDescent="0.35">
      <c r="A2625">
        <v>1193087</v>
      </c>
      <c r="B2625" t="s">
        <v>2288</v>
      </c>
      <c r="C2625" t="s">
        <v>652</v>
      </c>
      <c r="D2625" t="s">
        <v>4</v>
      </c>
      <c r="E2625" s="3" t="s">
        <v>4</v>
      </c>
      <c r="F2625" t="s">
        <v>1507</v>
      </c>
      <c r="G2625" s="5" t="str">
        <f t="shared" si="40"/>
        <v>View Response</v>
      </c>
      <c r="H2625" t="s">
        <v>3020</v>
      </c>
      <c r="I2625" t="s">
        <v>3023</v>
      </c>
      <c r="J2625" t="s">
        <v>3021</v>
      </c>
      <c r="N2625" t="s">
        <v>232</v>
      </c>
    </row>
    <row r="2626" spans="1:14" x14ac:dyDescent="0.35">
      <c r="A2626">
        <v>1193087</v>
      </c>
      <c r="B2626" t="s">
        <v>2288</v>
      </c>
      <c r="C2626" t="s">
        <v>652</v>
      </c>
      <c r="D2626" t="s">
        <v>4</v>
      </c>
      <c r="E2626" s="3" t="s">
        <v>4</v>
      </c>
      <c r="F2626" t="s">
        <v>1507</v>
      </c>
      <c r="G2626" s="5" t="str">
        <f t="shared" si="40"/>
        <v>View Response</v>
      </c>
      <c r="H2626" t="s">
        <v>3020</v>
      </c>
      <c r="I2626" t="s">
        <v>3023</v>
      </c>
      <c r="J2626" t="s">
        <v>3021</v>
      </c>
      <c r="L2626" t="s">
        <v>2990</v>
      </c>
    </row>
    <row r="2627" spans="1:14" x14ac:dyDescent="0.35">
      <c r="A2627">
        <v>1193087</v>
      </c>
      <c r="B2627" t="s">
        <v>2288</v>
      </c>
      <c r="C2627" t="s">
        <v>652</v>
      </c>
      <c r="D2627" t="s">
        <v>4</v>
      </c>
      <c r="E2627" s="3" t="s">
        <v>4</v>
      </c>
      <c r="F2627" t="s">
        <v>1507</v>
      </c>
      <c r="G2627" s="5" t="str">
        <f t="shared" ref="G2627:G2690" si="41">HYPERLINK(F2627,"View Response")</f>
        <v>View Response</v>
      </c>
      <c r="H2627" t="s">
        <v>3020</v>
      </c>
      <c r="I2627" t="s">
        <v>3023</v>
      </c>
      <c r="J2627" t="s">
        <v>3021</v>
      </c>
      <c r="L2627" t="s">
        <v>2961</v>
      </c>
    </row>
    <row r="2628" spans="1:14" x14ac:dyDescent="0.35">
      <c r="A2628">
        <v>1193087</v>
      </c>
      <c r="B2628" t="s">
        <v>2288</v>
      </c>
      <c r="C2628" t="s">
        <v>652</v>
      </c>
      <c r="D2628" t="s">
        <v>4</v>
      </c>
      <c r="E2628" s="3" t="s">
        <v>4</v>
      </c>
      <c r="F2628" t="s">
        <v>1507</v>
      </c>
      <c r="G2628" s="5" t="str">
        <f t="shared" si="41"/>
        <v>View Response</v>
      </c>
      <c r="H2628" t="s">
        <v>3020</v>
      </c>
      <c r="I2628" t="s">
        <v>3023</v>
      </c>
      <c r="J2628" t="s">
        <v>3021</v>
      </c>
      <c r="L2628" t="s">
        <v>2955</v>
      </c>
    </row>
    <row r="2629" spans="1:14" x14ac:dyDescent="0.35">
      <c r="A2629">
        <v>1193087</v>
      </c>
      <c r="B2629" t="s">
        <v>2288</v>
      </c>
      <c r="C2629" t="s">
        <v>652</v>
      </c>
      <c r="D2629" t="s">
        <v>4</v>
      </c>
      <c r="E2629" s="3" t="s">
        <v>4</v>
      </c>
      <c r="F2629" t="s">
        <v>1507</v>
      </c>
      <c r="G2629" s="5" t="str">
        <f t="shared" si="41"/>
        <v>View Response</v>
      </c>
      <c r="H2629" t="s">
        <v>3020</v>
      </c>
      <c r="I2629" t="s">
        <v>3023</v>
      </c>
      <c r="J2629" t="s">
        <v>3021</v>
      </c>
      <c r="L2629" t="s">
        <v>2974</v>
      </c>
    </row>
    <row r="2630" spans="1:14" x14ac:dyDescent="0.35">
      <c r="A2630">
        <v>1193087</v>
      </c>
      <c r="B2630" t="s">
        <v>2288</v>
      </c>
      <c r="C2630" t="s">
        <v>652</v>
      </c>
      <c r="D2630" t="s">
        <v>4</v>
      </c>
      <c r="E2630" s="3" t="s">
        <v>4</v>
      </c>
      <c r="F2630" t="s">
        <v>1507</v>
      </c>
      <c r="G2630" s="5" t="str">
        <f t="shared" si="41"/>
        <v>View Response</v>
      </c>
      <c r="H2630" t="s">
        <v>3020</v>
      </c>
      <c r="I2630" t="s">
        <v>3023</v>
      </c>
      <c r="J2630" t="s">
        <v>3021</v>
      </c>
      <c r="M2630" t="s">
        <v>2935</v>
      </c>
    </row>
    <row r="2631" spans="1:14" x14ac:dyDescent="0.35">
      <c r="A2631">
        <v>1193087</v>
      </c>
      <c r="B2631" t="s">
        <v>2288</v>
      </c>
      <c r="C2631" t="s">
        <v>652</v>
      </c>
      <c r="D2631" t="s">
        <v>4</v>
      </c>
      <c r="E2631" s="3" t="s">
        <v>4</v>
      </c>
      <c r="F2631" t="s">
        <v>1507</v>
      </c>
      <c r="G2631" s="5" t="str">
        <f t="shared" si="41"/>
        <v>View Response</v>
      </c>
      <c r="H2631" t="s">
        <v>3020</v>
      </c>
      <c r="I2631" t="s">
        <v>3023</v>
      </c>
      <c r="J2631" t="s">
        <v>3021</v>
      </c>
      <c r="M2631" t="s">
        <v>2936</v>
      </c>
    </row>
    <row r="2632" spans="1:14" x14ac:dyDescent="0.35">
      <c r="A2632">
        <v>1193092</v>
      </c>
      <c r="B2632" t="s">
        <v>2737</v>
      </c>
      <c r="C2632" t="s">
        <v>4</v>
      </c>
      <c r="D2632" t="s">
        <v>4</v>
      </c>
      <c r="E2632" s="3" t="s">
        <v>4</v>
      </c>
      <c r="F2632" t="s">
        <v>1508</v>
      </c>
      <c r="G2632" s="5" t="str">
        <f t="shared" si="41"/>
        <v>View Response</v>
      </c>
      <c r="H2632" t="s">
        <v>3020</v>
      </c>
      <c r="I2632" t="s">
        <v>3023</v>
      </c>
      <c r="J2632" t="s">
        <v>3029</v>
      </c>
      <c r="M2632" t="s">
        <v>2935</v>
      </c>
    </row>
    <row r="2633" spans="1:14" x14ac:dyDescent="0.35">
      <c r="A2633">
        <v>1193092</v>
      </c>
      <c r="B2633" t="s">
        <v>2737</v>
      </c>
      <c r="C2633" t="s">
        <v>4</v>
      </c>
      <c r="D2633" t="s">
        <v>4</v>
      </c>
      <c r="E2633" s="3" t="s">
        <v>4</v>
      </c>
      <c r="F2633" t="s">
        <v>1508</v>
      </c>
      <c r="G2633" s="5" t="str">
        <f t="shared" si="41"/>
        <v>View Response</v>
      </c>
      <c r="H2633" t="s">
        <v>3020</v>
      </c>
      <c r="I2633" t="s">
        <v>3023</v>
      </c>
      <c r="J2633" t="s">
        <v>3029</v>
      </c>
      <c r="M2633" t="s">
        <v>2936</v>
      </c>
    </row>
    <row r="2634" spans="1:14" x14ac:dyDescent="0.35">
      <c r="A2634">
        <v>1193095</v>
      </c>
      <c r="B2634" t="s">
        <v>2738</v>
      </c>
      <c r="C2634" t="s">
        <v>4</v>
      </c>
      <c r="D2634" t="s">
        <v>4</v>
      </c>
      <c r="E2634" s="3" t="s">
        <v>4</v>
      </c>
      <c r="F2634" t="s">
        <v>1509</v>
      </c>
      <c r="G2634" s="5" t="str">
        <f t="shared" si="41"/>
        <v>View Response</v>
      </c>
      <c r="H2634" t="s">
        <v>3020</v>
      </c>
      <c r="I2634" t="s">
        <v>3024</v>
      </c>
      <c r="J2634" t="s">
        <v>3022</v>
      </c>
      <c r="M2634" t="s">
        <v>2917</v>
      </c>
    </row>
    <row r="2635" spans="1:14" x14ac:dyDescent="0.35">
      <c r="A2635">
        <v>1193096</v>
      </c>
      <c r="B2635" t="s">
        <v>2739</v>
      </c>
      <c r="C2635" t="s">
        <v>4</v>
      </c>
      <c r="D2635" t="s">
        <v>4</v>
      </c>
      <c r="E2635" s="3" t="s">
        <v>4</v>
      </c>
      <c r="F2635" t="s">
        <v>1510</v>
      </c>
      <c r="G2635" s="5" t="str">
        <f t="shared" si="41"/>
        <v>View Response</v>
      </c>
      <c r="H2635" t="s">
        <v>3020</v>
      </c>
      <c r="I2635" t="s">
        <v>3023</v>
      </c>
      <c r="J2635" t="s">
        <v>3029</v>
      </c>
      <c r="M2635" t="s">
        <v>2935</v>
      </c>
    </row>
    <row r="2636" spans="1:14" x14ac:dyDescent="0.35">
      <c r="A2636">
        <v>1193096</v>
      </c>
      <c r="B2636" t="s">
        <v>2739</v>
      </c>
      <c r="C2636" t="s">
        <v>4</v>
      </c>
      <c r="D2636" t="s">
        <v>4</v>
      </c>
      <c r="E2636" s="3" t="s">
        <v>4</v>
      </c>
      <c r="F2636" t="s">
        <v>1510</v>
      </c>
      <c r="G2636" s="5" t="str">
        <f t="shared" si="41"/>
        <v>View Response</v>
      </c>
      <c r="H2636" t="s">
        <v>3020</v>
      </c>
      <c r="I2636" t="s">
        <v>3023</v>
      </c>
      <c r="J2636" t="s">
        <v>3029</v>
      </c>
      <c r="M2636" t="s">
        <v>2936</v>
      </c>
    </row>
    <row r="2637" spans="1:14" x14ac:dyDescent="0.35">
      <c r="A2637">
        <v>1193098</v>
      </c>
      <c r="B2637" t="s">
        <v>2740</v>
      </c>
      <c r="C2637" t="s">
        <v>4</v>
      </c>
      <c r="D2637" t="s">
        <v>4</v>
      </c>
      <c r="E2637" s="3" t="s">
        <v>4</v>
      </c>
      <c r="F2637" t="s">
        <v>1511</v>
      </c>
      <c r="G2637" s="5" t="str">
        <f t="shared" si="41"/>
        <v>View Response</v>
      </c>
      <c r="H2637" t="s">
        <v>3020</v>
      </c>
      <c r="I2637" t="s">
        <v>3029</v>
      </c>
      <c r="J2637" t="s">
        <v>3029</v>
      </c>
      <c r="M2637" t="s">
        <v>2917</v>
      </c>
    </row>
    <row r="2638" spans="1:14" x14ac:dyDescent="0.35">
      <c r="A2638">
        <v>1193101</v>
      </c>
      <c r="B2638" t="s">
        <v>2741</v>
      </c>
      <c r="C2638" t="s">
        <v>4</v>
      </c>
      <c r="D2638" t="s">
        <v>4</v>
      </c>
      <c r="E2638" s="3" t="s">
        <v>127</v>
      </c>
      <c r="F2638" t="s">
        <v>1512</v>
      </c>
      <c r="G2638" s="5" t="str">
        <f t="shared" si="41"/>
        <v>View Response</v>
      </c>
      <c r="H2638" t="s">
        <v>3020</v>
      </c>
      <c r="I2638" t="s">
        <v>3023</v>
      </c>
      <c r="J2638" t="s">
        <v>3021</v>
      </c>
      <c r="M2638" t="s">
        <v>2935</v>
      </c>
    </row>
    <row r="2639" spans="1:14" x14ac:dyDescent="0.35">
      <c r="A2639">
        <v>1193101</v>
      </c>
      <c r="B2639" t="s">
        <v>2741</v>
      </c>
      <c r="C2639" t="s">
        <v>4</v>
      </c>
      <c r="D2639" t="s">
        <v>4</v>
      </c>
      <c r="E2639" s="3" t="s">
        <v>127</v>
      </c>
      <c r="F2639" t="s">
        <v>1512</v>
      </c>
      <c r="G2639" s="5" t="str">
        <f t="shared" si="41"/>
        <v>View Response</v>
      </c>
      <c r="H2639" t="s">
        <v>3020</v>
      </c>
      <c r="I2639" t="s">
        <v>3023</v>
      </c>
      <c r="J2639" t="s">
        <v>3021</v>
      </c>
      <c r="M2639" t="s">
        <v>2936</v>
      </c>
    </row>
    <row r="2640" spans="1:14" x14ac:dyDescent="0.35">
      <c r="A2640">
        <v>1193102</v>
      </c>
      <c r="B2640" t="s">
        <v>2742</v>
      </c>
      <c r="C2640" t="s">
        <v>4</v>
      </c>
      <c r="D2640" t="s">
        <v>4</v>
      </c>
      <c r="E2640" s="3" t="s">
        <v>127</v>
      </c>
      <c r="F2640" t="s">
        <v>1513</v>
      </c>
      <c r="G2640" s="5" t="str">
        <f t="shared" si="41"/>
        <v>View Response</v>
      </c>
      <c r="H2640" t="s">
        <v>3020</v>
      </c>
      <c r="I2640" t="s">
        <v>3023</v>
      </c>
      <c r="J2640" t="s">
        <v>3021</v>
      </c>
      <c r="M2640" t="s">
        <v>2935</v>
      </c>
    </row>
    <row r="2641" spans="1:13" x14ac:dyDescent="0.35">
      <c r="A2641">
        <v>1193102</v>
      </c>
      <c r="B2641" t="s">
        <v>2742</v>
      </c>
      <c r="C2641" t="s">
        <v>4</v>
      </c>
      <c r="D2641" t="s">
        <v>4</v>
      </c>
      <c r="E2641" s="3" t="s">
        <v>127</v>
      </c>
      <c r="F2641" t="s">
        <v>1513</v>
      </c>
      <c r="G2641" s="5" t="str">
        <f t="shared" si="41"/>
        <v>View Response</v>
      </c>
      <c r="H2641" t="s">
        <v>3020</v>
      </c>
      <c r="I2641" t="s">
        <v>3023</v>
      </c>
      <c r="J2641" t="s">
        <v>3021</v>
      </c>
      <c r="M2641" t="s">
        <v>2936</v>
      </c>
    </row>
    <row r="2642" spans="1:13" x14ac:dyDescent="0.35">
      <c r="A2642">
        <v>1193103</v>
      </c>
      <c r="B2642" t="s">
        <v>2743</v>
      </c>
      <c r="C2642" t="s">
        <v>4</v>
      </c>
      <c r="D2642" t="s">
        <v>4</v>
      </c>
      <c r="E2642" s="3" t="s">
        <v>127</v>
      </c>
      <c r="F2642" t="s">
        <v>1514</v>
      </c>
      <c r="G2642" s="5" t="str">
        <f t="shared" si="41"/>
        <v>View Response</v>
      </c>
      <c r="H2642" t="s">
        <v>3020</v>
      </c>
      <c r="I2642" t="s">
        <v>3023</v>
      </c>
      <c r="J2642" t="s">
        <v>3021</v>
      </c>
      <c r="M2642" t="s">
        <v>2935</v>
      </c>
    </row>
    <row r="2643" spans="1:13" x14ac:dyDescent="0.35">
      <c r="A2643">
        <v>1193103</v>
      </c>
      <c r="B2643" t="s">
        <v>2743</v>
      </c>
      <c r="C2643" t="s">
        <v>4</v>
      </c>
      <c r="D2643" t="s">
        <v>4</v>
      </c>
      <c r="E2643" s="3" t="s">
        <v>127</v>
      </c>
      <c r="F2643" t="s">
        <v>1514</v>
      </c>
      <c r="G2643" s="5" t="str">
        <f t="shared" si="41"/>
        <v>View Response</v>
      </c>
      <c r="H2643" t="s">
        <v>3020</v>
      </c>
      <c r="I2643" t="s">
        <v>3023</v>
      </c>
      <c r="J2643" t="s">
        <v>3021</v>
      </c>
      <c r="M2643" t="s">
        <v>2936</v>
      </c>
    </row>
    <row r="2644" spans="1:13" x14ac:dyDescent="0.35">
      <c r="A2644">
        <v>1193106</v>
      </c>
      <c r="B2644" t="s">
        <v>2744</v>
      </c>
      <c r="C2644" t="s">
        <v>4</v>
      </c>
      <c r="D2644" t="s">
        <v>4</v>
      </c>
      <c r="E2644" s="3" t="s">
        <v>4</v>
      </c>
      <c r="F2644" t="s">
        <v>1515</v>
      </c>
      <c r="G2644" s="5" t="str">
        <f t="shared" si="41"/>
        <v>View Response</v>
      </c>
      <c r="H2644" t="s">
        <v>3020</v>
      </c>
      <c r="I2644" t="s">
        <v>3023</v>
      </c>
      <c r="J2644" t="s">
        <v>3021</v>
      </c>
      <c r="M2644" t="s">
        <v>2935</v>
      </c>
    </row>
    <row r="2645" spans="1:13" x14ac:dyDescent="0.35">
      <c r="A2645">
        <v>1193106</v>
      </c>
      <c r="B2645" t="s">
        <v>2744</v>
      </c>
      <c r="C2645" t="s">
        <v>4</v>
      </c>
      <c r="D2645" t="s">
        <v>4</v>
      </c>
      <c r="E2645" s="3" t="s">
        <v>4</v>
      </c>
      <c r="F2645" t="s">
        <v>1515</v>
      </c>
      <c r="G2645" s="5" t="str">
        <f t="shared" si="41"/>
        <v>View Response</v>
      </c>
      <c r="H2645" t="s">
        <v>3020</v>
      </c>
      <c r="I2645" t="s">
        <v>3023</v>
      </c>
      <c r="J2645" t="s">
        <v>3021</v>
      </c>
      <c r="M2645" t="s">
        <v>2936</v>
      </c>
    </row>
    <row r="2646" spans="1:13" x14ac:dyDescent="0.35">
      <c r="A2646">
        <v>1193116</v>
      </c>
      <c r="B2646" t="s">
        <v>2745</v>
      </c>
      <c r="C2646" t="s">
        <v>4</v>
      </c>
      <c r="D2646" t="s">
        <v>4</v>
      </c>
      <c r="E2646" s="3" t="s">
        <v>127</v>
      </c>
      <c r="F2646" t="s">
        <v>1516</v>
      </c>
      <c r="G2646" s="5" t="str">
        <f t="shared" si="41"/>
        <v>View Response</v>
      </c>
      <c r="H2646" t="s">
        <v>3020</v>
      </c>
      <c r="I2646" t="s">
        <v>3023</v>
      </c>
      <c r="J2646" t="s">
        <v>3021</v>
      </c>
      <c r="M2646" t="s">
        <v>2917</v>
      </c>
    </row>
    <row r="2647" spans="1:13" x14ac:dyDescent="0.35">
      <c r="A2647">
        <v>1193120</v>
      </c>
      <c r="B2647" t="s">
        <v>2746</v>
      </c>
      <c r="C2647" t="s">
        <v>4</v>
      </c>
      <c r="D2647" t="s">
        <v>4</v>
      </c>
      <c r="E2647" s="3" t="s">
        <v>4</v>
      </c>
      <c r="F2647" t="s">
        <v>1517</v>
      </c>
      <c r="G2647" s="5" t="str">
        <f t="shared" si="41"/>
        <v>View Response</v>
      </c>
      <c r="H2647" t="s">
        <v>3020</v>
      </c>
      <c r="I2647" t="s">
        <v>3023</v>
      </c>
      <c r="J2647" t="s">
        <v>3029</v>
      </c>
      <c r="M2647" t="s">
        <v>2935</v>
      </c>
    </row>
    <row r="2648" spans="1:13" x14ac:dyDescent="0.35">
      <c r="A2648">
        <v>1193120</v>
      </c>
      <c r="B2648" t="s">
        <v>2746</v>
      </c>
      <c r="C2648" t="s">
        <v>4</v>
      </c>
      <c r="D2648" t="s">
        <v>4</v>
      </c>
      <c r="E2648" s="3" t="s">
        <v>4</v>
      </c>
      <c r="F2648" t="s">
        <v>1517</v>
      </c>
      <c r="G2648" s="5" t="str">
        <f t="shared" si="41"/>
        <v>View Response</v>
      </c>
      <c r="H2648" t="s">
        <v>3020</v>
      </c>
      <c r="I2648" t="s">
        <v>3023</v>
      </c>
      <c r="J2648" t="s">
        <v>3029</v>
      </c>
      <c r="M2648" t="s">
        <v>2936</v>
      </c>
    </row>
    <row r="2649" spans="1:13" x14ac:dyDescent="0.35">
      <c r="A2649">
        <v>1193121</v>
      </c>
      <c r="B2649" t="s">
        <v>2747</v>
      </c>
      <c r="C2649" t="s">
        <v>4</v>
      </c>
      <c r="D2649" t="s">
        <v>4</v>
      </c>
      <c r="E2649" s="3" t="s">
        <v>4</v>
      </c>
      <c r="F2649" t="s">
        <v>1518</v>
      </c>
      <c r="G2649" s="5" t="str">
        <f t="shared" si="41"/>
        <v>View Response</v>
      </c>
      <c r="H2649" t="s">
        <v>3020</v>
      </c>
      <c r="I2649" t="s">
        <v>3023</v>
      </c>
      <c r="J2649" t="s">
        <v>3029</v>
      </c>
      <c r="M2649" t="s">
        <v>2935</v>
      </c>
    </row>
    <row r="2650" spans="1:13" x14ac:dyDescent="0.35">
      <c r="A2650">
        <v>1193121</v>
      </c>
      <c r="B2650" t="s">
        <v>2747</v>
      </c>
      <c r="C2650" t="s">
        <v>4</v>
      </c>
      <c r="D2650" t="s">
        <v>4</v>
      </c>
      <c r="E2650" s="3" t="s">
        <v>4</v>
      </c>
      <c r="F2650" t="s">
        <v>1518</v>
      </c>
      <c r="G2650" s="5" t="str">
        <f t="shared" si="41"/>
        <v>View Response</v>
      </c>
      <c r="H2650" t="s">
        <v>3020</v>
      </c>
      <c r="I2650" t="s">
        <v>3023</v>
      </c>
      <c r="J2650" t="s">
        <v>3029</v>
      </c>
      <c r="M2650" t="s">
        <v>2936</v>
      </c>
    </row>
    <row r="2651" spans="1:13" x14ac:dyDescent="0.35">
      <c r="A2651">
        <v>1193123</v>
      </c>
      <c r="B2651" t="s">
        <v>2748</v>
      </c>
      <c r="C2651" t="s">
        <v>4</v>
      </c>
      <c r="D2651" t="s">
        <v>4</v>
      </c>
      <c r="E2651" s="3" t="s">
        <v>127</v>
      </c>
      <c r="F2651" t="s">
        <v>1519</v>
      </c>
      <c r="G2651" s="5" t="str">
        <f t="shared" si="41"/>
        <v>View Response</v>
      </c>
      <c r="H2651" t="s">
        <v>3020</v>
      </c>
      <c r="I2651" t="s">
        <v>3023</v>
      </c>
      <c r="J2651" t="s">
        <v>3029</v>
      </c>
      <c r="M2651" t="s">
        <v>2935</v>
      </c>
    </row>
    <row r="2652" spans="1:13" x14ac:dyDescent="0.35">
      <c r="A2652">
        <v>1193123</v>
      </c>
      <c r="B2652" t="s">
        <v>2748</v>
      </c>
      <c r="C2652" t="s">
        <v>4</v>
      </c>
      <c r="D2652" t="s">
        <v>4</v>
      </c>
      <c r="E2652" s="3" t="s">
        <v>127</v>
      </c>
      <c r="F2652" t="s">
        <v>1519</v>
      </c>
      <c r="G2652" s="5" t="str">
        <f t="shared" si="41"/>
        <v>View Response</v>
      </c>
      <c r="H2652" t="s">
        <v>3020</v>
      </c>
      <c r="I2652" t="s">
        <v>3023</v>
      </c>
      <c r="J2652" t="s">
        <v>3029</v>
      </c>
      <c r="M2652" t="s">
        <v>2936</v>
      </c>
    </row>
    <row r="2653" spans="1:13" x14ac:dyDescent="0.35">
      <c r="A2653">
        <v>1193129</v>
      </c>
      <c r="B2653" t="s">
        <v>2749</v>
      </c>
      <c r="C2653" t="s">
        <v>4</v>
      </c>
      <c r="D2653" t="s">
        <v>4</v>
      </c>
      <c r="E2653" s="3" t="s">
        <v>4</v>
      </c>
      <c r="F2653" t="s">
        <v>1520</v>
      </c>
      <c r="G2653" s="5" t="str">
        <f t="shared" si="41"/>
        <v>View Response</v>
      </c>
      <c r="H2653" t="s">
        <v>3020</v>
      </c>
      <c r="I2653" t="s">
        <v>3023</v>
      </c>
      <c r="J2653" t="s">
        <v>3029</v>
      </c>
      <c r="M2653" t="s">
        <v>2935</v>
      </c>
    </row>
    <row r="2654" spans="1:13" x14ac:dyDescent="0.35">
      <c r="A2654">
        <v>1193129</v>
      </c>
      <c r="B2654" t="s">
        <v>2749</v>
      </c>
      <c r="C2654" t="s">
        <v>4</v>
      </c>
      <c r="D2654" t="s">
        <v>4</v>
      </c>
      <c r="E2654" s="3" t="s">
        <v>4</v>
      </c>
      <c r="F2654" t="s">
        <v>1520</v>
      </c>
      <c r="G2654" s="5" t="str">
        <f t="shared" si="41"/>
        <v>View Response</v>
      </c>
      <c r="H2654" t="s">
        <v>3020</v>
      </c>
      <c r="I2654" t="s">
        <v>3023</v>
      </c>
      <c r="J2654" t="s">
        <v>3029</v>
      </c>
      <c r="M2654" t="s">
        <v>2936</v>
      </c>
    </row>
    <row r="2655" spans="1:13" x14ac:dyDescent="0.35">
      <c r="A2655">
        <v>1193132</v>
      </c>
      <c r="B2655" t="s">
        <v>2750</v>
      </c>
      <c r="C2655" t="s">
        <v>4</v>
      </c>
      <c r="D2655" t="s">
        <v>4</v>
      </c>
      <c r="E2655" s="3" t="s">
        <v>4</v>
      </c>
      <c r="F2655" t="s">
        <v>1521</v>
      </c>
      <c r="G2655" s="5" t="str">
        <f t="shared" si="41"/>
        <v>View Response</v>
      </c>
      <c r="H2655" t="s">
        <v>3020</v>
      </c>
      <c r="I2655" t="s">
        <v>3023</v>
      </c>
      <c r="J2655" t="s">
        <v>3029</v>
      </c>
      <c r="M2655" t="s">
        <v>2935</v>
      </c>
    </row>
    <row r="2656" spans="1:13" x14ac:dyDescent="0.35">
      <c r="A2656">
        <v>1193132</v>
      </c>
      <c r="B2656" t="s">
        <v>2750</v>
      </c>
      <c r="C2656" t="s">
        <v>4</v>
      </c>
      <c r="D2656" t="s">
        <v>4</v>
      </c>
      <c r="E2656" s="3" t="s">
        <v>4</v>
      </c>
      <c r="F2656" t="s">
        <v>1521</v>
      </c>
      <c r="G2656" s="5" t="str">
        <f t="shared" si="41"/>
        <v>View Response</v>
      </c>
      <c r="H2656" t="s">
        <v>3020</v>
      </c>
      <c r="I2656" t="s">
        <v>3023</v>
      </c>
      <c r="J2656" t="s">
        <v>3029</v>
      </c>
      <c r="M2656" t="s">
        <v>2936</v>
      </c>
    </row>
    <row r="2657" spans="1:13" x14ac:dyDescent="0.35">
      <c r="A2657">
        <v>1193134</v>
      </c>
      <c r="B2657" t="s">
        <v>2751</v>
      </c>
      <c r="C2657" t="s">
        <v>4</v>
      </c>
      <c r="D2657" t="s">
        <v>4</v>
      </c>
      <c r="E2657" s="3" t="s">
        <v>4</v>
      </c>
      <c r="F2657" t="s">
        <v>1522</v>
      </c>
      <c r="G2657" s="5" t="str">
        <f t="shared" si="41"/>
        <v>View Response</v>
      </c>
      <c r="H2657" t="s">
        <v>3020</v>
      </c>
      <c r="I2657" t="s">
        <v>3023</v>
      </c>
      <c r="J2657" t="s">
        <v>3029</v>
      </c>
      <c r="M2657" t="s">
        <v>2935</v>
      </c>
    </row>
    <row r="2658" spans="1:13" x14ac:dyDescent="0.35">
      <c r="A2658">
        <v>1193134</v>
      </c>
      <c r="B2658" t="s">
        <v>2751</v>
      </c>
      <c r="C2658" t="s">
        <v>4</v>
      </c>
      <c r="D2658" t="s">
        <v>4</v>
      </c>
      <c r="E2658" s="3" t="s">
        <v>4</v>
      </c>
      <c r="F2658" t="s">
        <v>1522</v>
      </c>
      <c r="G2658" s="5" t="str">
        <f t="shared" si="41"/>
        <v>View Response</v>
      </c>
      <c r="H2658" t="s">
        <v>3020</v>
      </c>
      <c r="I2658" t="s">
        <v>3023</v>
      </c>
      <c r="J2658" t="s">
        <v>3029</v>
      </c>
      <c r="M2658" t="s">
        <v>2936</v>
      </c>
    </row>
    <row r="2659" spans="1:13" x14ac:dyDescent="0.35">
      <c r="A2659">
        <v>1193136</v>
      </c>
      <c r="B2659" t="s">
        <v>2348</v>
      </c>
      <c r="C2659" t="s">
        <v>4</v>
      </c>
      <c r="D2659" t="s">
        <v>4</v>
      </c>
      <c r="E2659" s="3" t="s">
        <v>4</v>
      </c>
      <c r="F2659" t="s">
        <v>1523</v>
      </c>
      <c r="G2659" s="5" t="str">
        <f t="shared" si="41"/>
        <v>View Response</v>
      </c>
      <c r="H2659" t="s">
        <v>3020</v>
      </c>
      <c r="I2659" t="s">
        <v>3029</v>
      </c>
      <c r="J2659" t="s">
        <v>3029</v>
      </c>
      <c r="M2659" t="s">
        <v>2917</v>
      </c>
    </row>
    <row r="2660" spans="1:13" x14ac:dyDescent="0.35">
      <c r="A2660">
        <v>1193258</v>
      </c>
      <c r="B2660" t="s">
        <v>2752</v>
      </c>
      <c r="C2660" t="s">
        <v>4</v>
      </c>
      <c r="D2660" t="s">
        <v>4</v>
      </c>
      <c r="E2660" s="3" t="s">
        <v>4</v>
      </c>
      <c r="F2660" t="s">
        <v>1524</v>
      </c>
      <c r="G2660" s="5" t="str">
        <f t="shared" si="41"/>
        <v>View Response</v>
      </c>
      <c r="H2660" t="s">
        <v>3020</v>
      </c>
      <c r="I2660" t="s">
        <v>3023</v>
      </c>
      <c r="J2660" t="s">
        <v>3021</v>
      </c>
      <c r="M2660" t="s">
        <v>2917</v>
      </c>
    </row>
    <row r="2661" spans="1:13" x14ac:dyDescent="0.35">
      <c r="A2661">
        <v>1193263</v>
      </c>
      <c r="B2661" t="s">
        <v>2753</v>
      </c>
      <c r="C2661" t="s">
        <v>4</v>
      </c>
      <c r="D2661" t="s">
        <v>4</v>
      </c>
      <c r="E2661" s="3" t="s">
        <v>4</v>
      </c>
      <c r="F2661" t="s">
        <v>1525</v>
      </c>
      <c r="G2661" s="5" t="str">
        <f t="shared" si="41"/>
        <v>View Response</v>
      </c>
      <c r="H2661" t="s">
        <v>3020</v>
      </c>
      <c r="I2661" t="s">
        <v>3023</v>
      </c>
      <c r="J2661" t="s">
        <v>3029</v>
      </c>
      <c r="M2661" t="s">
        <v>2923</v>
      </c>
    </row>
    <row r="2662" spans="1:13" x14ac:dyDescent="0.35">
      <c r="A2662">
        <v>1193263</v>
      </c>
      <c r="B2662" t="s">
        <v>2753</v>
      </c>
      <c r="C2662" t="s">
        <v>4</v>
      </c>
      <c r="D2662" t="s">
        <v>4</v>
      </c>
      <c r="E2662" s="3" t="s">
        <v>4</v>
      </c>
      <c r="F2662" t="s">
        <v>1525</v>
      </c>
      <c r="G2662" s="5" t="str">
        <f t="shared" si="41"/>
        <v>View Response</v>
      </c>
      <c r="H2662" t="s">
        <v>3020</v>
      </c>
      <c r="I2662" t="s">
        <v>3023</v>
      </c>
      <c r="J2662" t="s">
        <v>3029</v>
      </c>
      <c r="M2662" t="s">
        <v>2924</v>
      </c>
    </row>
    <row r="2663" spans="1:13" x14ac:dyDescent="0.35">
      <c r="A2663">
        <v>1193265</v>
      </c>
      <c r="B2663" t="s">
        <v>2127</v>
      </c>
      <c r="C2663" t="s">
        <v>4</v>
      </c>
      <c r="D2663" t="s">
        <v>4</v>
      </c>
      <c r="E2663" s="3" t="s">
        <v>4</v>
      </c>
      <c r="F2663" t="s">
        <v>1526</v>
      </c>
      <c r="G2663" s="5" t="str">
        <f t="shared" si="41"/>
        <v>View Response</v>
      </c>
      <c r="H2663" t="s">
        <v>3020</v>
      </c>
      <c r="I2663" t="s">
        <v>3029</v>
      </c>
      <c r="J2663" t="s">
        <v>3029</v>
      </c>
      <c r="M2663" t="s">
        <v>2931</v>
      </c>
    </row>
    <row r="2664" spans="1:13" x14ac:dyDescent="0.35">
      <c r="A2664">
        <v>1193265</v>
      </c>
      <c r="B2664" t="s">
        <v>2127</v>
      </c>
      <c r="C2664" t="s">
        <v>4</v>
      </c>
      <c r="D2664" t="s">
        <v>4</v>
      </c>
      <c r="E2664" s="3" t="s">
        <v>4</v>
      </c>
      <c r="F2664" t="s">
        <v>1526</v>
      </c>
      <c r="G2664" s="5" t="str">
        <f t="shared" si="41"/>
        <v>View Response</v>
      </c>
      <c r="H2664" t="s">
        <v>3020</v>
      </c>
      <c r="I2664" t="s">
        <v>3029</v>
      </c>
      <c r="J2664" t="s">
        <v>3029</v>
      </c>
      <c r="M2664" t="s">
        <v>2932</v>
      </c>
    </row>
    <row r="2665" spans="1:13" x14ac:dyDescent="0.35">
      <c r="A2665">
        <v>1193267</v>
      </c>
      <c r="B2665" t="s">
        <v>2349</v>
      </c>
      <c r="C2665" t="s">
        <v>4</v>
      </c>
      <c r="D2665" t="s">
        <v>4</v>
      </c>
      <c r="E2665" s="3" t="s">
        <v>4</v>
      </c>
      <c r="F2665" t="s">
        <v>1527</v>
      </c>
      <c r="G2665" s="5" t="str">
        <f t="shared" si="41"/>
        <v>View Response</v>
      </c>
      <c r="H2665" t="s">
        <v>3020</v>
      </c>
      <c r="I2665" t="s">
        <v>3029</v>
      </c>
      <c r="J2665" t="s">
        <v>3029</v>
      </c>
      <c r="M2665" t="s">
        <v>2917</v>
      </c>
    </row>
    <row r="2666" spans="1:13" x14ac:dyDescent="0.35">
      <c r="A2666">
        <v>1193269</v>
      </c>
      <c r="B2666" t="s">
        <v>2754</v>
      </c>
      <c r="C2666" t="s">
        <v>4</v>
      </c>
      <c r="D2666" t="s">
        <v>4</v>
      </c>
      <c r="E2666" s="3" t="s">
        <v>4</v>
      </c>
      <c r="F2666" t="s">
        <v>1528</v>
      </c>
      <c r="G2666" s="5" t="str">
        <f t="shared" si="41"/>
        <v>View Response</v>
      </c>
      <c r="H2666" t="s">
        <v>3020</v>
      </c>
      <c r="I2666" t="s">
        <v>3023</v>
      </c>
      <c r="J2666" t="s">
        <v>3029</v>
      </c>
      <c r="M2666" t="s">
        <v>2923</v>
      </c>
    </row>
    <row r="2667" spans="1:13" x14ac:dyDescent="0.35">
      <c r="A2667">
        <v>1193269</v>
      </c>
      <c r="B2667" t="s">
        <v>2754</v>
      </c>
      <c r="C2667" t="s">
        <v>4</v>
      </c>
      <c r="D2667" t="s">
        <v>4</v>
      </c>
      <c r="E2667" s="3" t="s">
        <v>4</v>
      </c>
      <c r="F2667" t="s">
        <v>1528</v>
      </c>
      <c r="G2667" s="5" t="str">
        <f t="shared" si="41"/>
        <v>View Response</v>
      </c>
      <c r="H2667" t="s">
        <v>3020</v>
      </c>
      <c r="I2667" t="s">
        <v>3023</v>
      </c>
      <c r="J2667" t="s">
        <v>3029</v>
      </c>
      <c r="M2667" t="s">
        <v>2924</v>
      </c>
    </row>
    <row r="2668" spans="1:13" x14ac:dyDescent="0.35">
      <c r="A2668">
        <v>1193275</v>
      </c>
      <c r="B2668" t="s">
        <v>2755</v>
      </c>
      <c r="C2668" t="s">
        <v>4</v>
      </c>
      <c r="D2668" t="s">
        <v>4</v>
      </c>
      <c r="E2668" s="3" t="s">
        <v>4</v>
      </c>
      <c r="F2668" t="s">
        <v>1529</v>
      </c>
      <c r="G2668" s="5" t="str">
        <f t="shared" si="41"/>
        <v>View Response</v>
      </c>
      <c r="H2668" t="s">
        <v>3020</v>
      </c>
      <c r="I2668" t="s">
        <v>3023</v>
      </c>
      <c r="J2668" t="s">
        <v>3029</v>
      </c>
      <c r="M2668" t="s">
        <v>2923</v>
      </c>
    </row>
    <row r="2669" spans="1:13" x14ac:dyDescent="0.35">
      <c r="A2669">
        <v>1193275</v>
      </c>
      <c r="B2669" t="s">
        <v>2755</v>
      </c>
      <c r="C2669" t="s">
        <v>4</v>
      </c>
      <c r="D2669" t="s">
        <v>4</v>
      </c>
      <c r="E2669" s="3" t="s">
        <v>4</v>
      </c>
      <c r="F2669" t="s">
        <v>1529</v>
      </c>
      <c r="G2669" s="5" t="str">
        <f t="shared" si="41"/>
        <v>View Response</v>
      </c>
      <c r="H2669" t="s">
        <v>3020</v>
      </c>
      <c r="I2669" t="s">
        <v>3023</v>
      </c>
      <c r="J2669" t="s">
        <v>3029</v>
      </c>
      <c r="M2669" t="s">
        <v>2924</v>
      </c>
    </row>
    <row r="2670" spans="1:13" x14ac:dyDescent="0.35">
      <c r="A2670">
        <v>1193276</v>
      </c>
      <c r="B2670" t="s">
        <v>2756</v>
      </c>
      <c r="C2670" t="s">
        <v>1530</v>
      </c>
      <c r="D2670" t="s">
        <v>4</v>
      </c>
      <c r="E2670" s="3" t="s">
        <v>4</v>
      </c>
      <c r="F2670" t="s">
        <v>1531</v>
      </c>
      <c r="G2670" s="5" t="str">
        <f t="shared" si="41"/>
        <v>View Response</v>
      </c>
      <c r="H2670" t="s">
        <v>3029</v>
      </c>
      <c r="I2670" t="s">
        <v>3023</v>
      </c>
      <c r="J2670" t="s">
        <v>3029</v>
      </c>
      <c r="L2670" t="s">
        <v>2955</v>
      </c>
    </row>
    <row r="2671" spans="1:13" x14ac:dyDescent="0.35">
      <c r="A2671">
        <v>1193279</v>
      </c>
      <c r="B2671" t="s">
        <v>2757</v>
      </c>
      <c r="C2671" t="s">
        <v>4</v>
      </c>
      <c r="D2671" t="s">
        <v>4</v>
      </c>
      <c r="E2671" s="3" t="s">
        <v>4</v>
      </c>
      <c r="F2671" t="s">
        <v>1532</v>
      </c>
      <c r="G2671" s="5" t="str">
        <f t="shared" si="41"/>
        <v>View Response</v>
      </c>
      <c r="H2671" t="s">
        <v>3020</v>
      </c>
      <c r="I2671" t="s">
        <v>3023</v>
      </c>
      <c r="J2671" t="s">
        <v>3029</v>
      </c>
      <c r="M2671" t="s">
        <v>2923</v>
      </c>
    </row>
    <row r="2672" spans="1:13" x14ac:dyDescent="0.35">
      <c r="A2672">
        <v>1193279</v>
      </c>
      <c r="B2672" t="s">
        <v>2757</v>
      </c>
      <c r="C2672" t="s">
        <v>4</v>
      </c>
      <c r="D2672" t="s">
        <v>4</v>
      </c>
      <c r="E2672" s="3" t="s">
        <v>4</v>
      </c>
      <c r="F2672" t="s">
        <v>1532</v>
      </c>
      <c r="G2672" s="5" t="str">
        <f t="shared" si="41"/>
        <v>View Response</v>
      </c>
      <c r="H2672" t="s">
        <v>3020</v>
      </c>
      <c r="I2672" t="s">
        <v>3023</v>
      </c>
      <c r="J2672" t="s">
        <v>3029</v>
      </c>
      <c r="M2672" t="s">
        <v>2924</v>
      </c>
    </row>
    <row r="2673" spans="1:13" x14ac:dyDescent="0.35">
      <c r="A2673">
        <v>1193282</v>
      </c>
      <c r="B2673" t="s">
        <v>2756</v>
      </c>
      <c r="C2673" t="s">
        <v>1530</v>
      </c>
      <c r="D2673" t="s">
        <v>4</v>
      </c>
      <c r="E2673" s="3" t="s">
        <v>4</v>
      </c>
      <c r="F2673" t="s">
        <v>1533</v>
      </c>
      <c r="G2673" s="5" t="str">
        <f t="shared" si="41"/>
        <v>View Response</v>
      </c>
      <c r="H2673" t="s">
        <v>3020</v>
      </c>
      <c r="I2673" t="s">
        <v>3029</v>
      </c>
      <c r="J2673" t="s">
        <v>3029</v>
      </c>
      <c r="L2673" t="s">
        <v>2925</v>
      </c>
    </row>
    <row r="2674" spans="1:13" x14ac:dyDescent="0.35">
      <c r="A2674">
        <v>1193288</v>
      </c>
      <c r="B2674" t="s">
        <v>2756</v>
      </c>
      <c r="C2674" t="s">
        <v>1530</v>
      </c>
      <c r="D2674" t="s">
        <v>4</v>
      </c>
      <c r="E2674" s="3" t="s">
        <v>4</v>
      </c>
      <c r="F2674" t="s">
        <v>1534</v>
      </c>
      <c r="G2674" s="5" t="str">
        <f t="shared" si="41"/>
        <v>View Response</v>
      </c>
      <c r="H2674" t="s">
        <v>3020</v>
      </c>
      <c r="I2674" t="s">
        <v>3029</v>
      </c>
      <c r="J2674" t="s">
        <v>3029</v>
      </c>
      <c r="L2674" t="s">
        <v>2925</v>
      </c>
    </row>
    <row r="2675" spans="1:13" x14ac:dyDescent="0.35">
      <c r="A2675">
        <v>1193288</v>
      </c>
      <c r="B2675" t="s">
        <v>2756</v>
      </c>
      <c r="C2675" t="s">
        <v>1530</v>
      </c>
      <c r="D2675" t="s">
        <v>4</v>
      </c>
      <c r="E2675" s="3" t="s">
        <v>4</v>
      </c>
      <c r="F2675" t="s">
        <v>1534</v>
      </c>
      <c r="G2675" s="5" t="str">
        <f t="shared" si="41"/>
        <v>View Response</v>
      </c>
      <c r="H2675" t="s">
        <v>3020</v>
      </c>
      <c r="I2675" t="s">
        <v>3029</v>
      </c>
      <c r="J2675" t="s">
        <v>3029</v>
      </c>
      <c r="M2675" t="s">
        <v>2956</v>
      </c>
    </row>
    <row r="2676" spans="1:13" x14ac:dyDescent="0.35">
      <c r="A2676">
        <v>1193288</v>
      </c>
      <c r="B2676" t="s">
        <v>2756</v>
      </c>
      <c r="C2676" t="s">
        <v>1530</v>
      </c>
      <c r="D2676" t="s">
        <v>4</v>
      </c>
      <c r="E2676" s="3" t="s">
        <v>4</v>
      </c>
      <c r="F2676" t="s">
        <v>1534</v>
      </c>
      <c r="G2676" s="5" t="str">
        <f t="shared" si="41"/>
        <v>View Response</v>
      </c>
      <c r="H2676" t="s">
        <v>3020</v>
      </c>
      <c r="I2676" t="s">
        <v>3029</v>
      </c>
      <c r="J2676" t="s">
        <v>3029</v>
      </c>
      <c r="M2676" t="s">
        <v>2964</v>
      </c>
    </row>
    <row r="2677" spans="1:13" x14ac:dyDescent="0.35">
      <c r="A2677">
        <v>1193290</v>
      </c>
      <c r="B2677" t="s">
        <v>2756</v>
      </c>
      <c r="C2677" t="s">
        <v>1530</v>
      </c>
      <c r="D2677" t="s">
        <v>4</v>
      </c>
      <c r="E2677" s="3" t="s">
        <v>4</v>
      </c>
      <c r="F2677" t="s">
        <v>1535</v>
      </c>
      <c r="G2677" s="5" t="str">
        <f t="shared" si="41"/>
        <v>View Response</v>
      </c>
      <c r="H2677" t="s">
        <v>3020</v>
      </c>
      <c r="I2677" t="s">
        <v>3029</v>
      </c>
      <c r="J2677" t="s">
        <v>3029</v>
      </c>
      <c r="K2677" t="s">
        <v>2941</v>
      </c>
    </row>
    <row r="2678" spans="1:13" x14ac:dyDescent="0.35">
      <c r="A2678">
        <v>1193290</v>
      </c>
      <c r="B2678" t="s">
        <v>2756</v>
      </c>
      <c r="C2678" t="s">
        <v>1530</v>
      </c>
      <c r="D2678" t="s">
        <v>4</v>
      </c>
      <c r="E2678" s="3" t="s">
        <v>4</v>
      </c>
      <c r="F2678" t="s">
        <v>1535</v>
      </c>
      <c r="G2678" s="5" t="str">
        <f t="shared" si="41"/>
        <v>View Response</v>
      </c>
      <c r="H2678" t="s">
        <v>3020</v>
      </c>
      <c r="I2678" t="s">
        <v>3029</v>
      </c>
      <c r="J2678" t="s">
        <v>3029</v>
      </c>
      <c r="L2678" t="s">
        <v>2987</v>
      </c>
    </row>
    <row r="2679" spans="1:13" x14ac:dyDescent="0.35">
      <c r="A2679">
        <v>1193290</v>
      </c>
      <c r="B2679" t="s">
        <v>2756</v>
      </c>
      <c r="C2679" t="s">
        <v>1530</v>
      </c>
      <c r="D2679" t="s">
        <v>4</v>
      </c>
      <c r="E2679" s="3" t="s">
        <v>4</v>
      </c>
      <c r="F2679" t="s">
        <v>1535</v>
      </c>
      <c r="G2679" s="5" t="str">
        <f t="shared" si="41"/>
        <v>View Response</v>
      </c>
      <c r="H2679" t="s">
        <v>3020</v>
      </c>
      <c r="I2679" t="s">
        <v>3029</v>
      </c>
      <c r="J2679" t="s">
        <v>3029</v>
      </c>
      <c r="L2679" t="s">
        <v>2960</v>
      </c>
    </row>
    <row r="2680" spans="1:13" x14ac:dyDescent="0.35">
      <c r="A2680">
        <v>1193290</v>
      </c>
      <c r="B2680" t="s">
        <v>2756</v>
      </c>
      <c r="C2680" t="s">
        <v>1530</v>
      </c>
      <c r="D2680" t="s">
        <v>4</v>
      </c>
      <c r="E2680" s="3" t="s">
        <v>4</v>
      </c>
      <c r="F2680" t="s">
        <v>1535</v>
      </c>
      <c r="G2680" s="5" t="str">
        <f t="shared" si="41"/>
        <v>View Response</v>
      </c>
      <c r="H2680" t="s">
        <v>3020</v>
      </c>
      <c r="I2680" t="s">
        <v>3029</v>
      </c>
      <c r="J2680" t="s">
        <v>3029</v>
      </c>
      <c r="L2680" t="s">
        <v>2930</v>
      </c>
    </row>
    <row r="2681" spans="1:13" x14ac:dyDescent="0.35">
      <c r="A2681">
        <v>1193290</v>
      </c>
      <c r="B2681" t="s">
        <v>2756</v>
      </c>
      <c r="C2681" t="s">
        <v>1530</v>
      </c>
      <c r="D2681" t="s">
        <v>4</v>
      </c>
      <c r="E2681" s="3" t="s">
        <v>4</v>
      </c>
      <c r="F2681" t="s">
        <v>1535</v>
      </c>
      <c r="G2681" s="5" t="str">
        <f t="shared" si="41"/>
        <v>View Response</v>
      </c>
      <c r="H2681" t="s">
        <v>3020</v>
      </c>
      <c r="I2681" t="s">
        <v>3029</v>
      </c>
      <c r="J2681" t="s">
        <v>3029</v>
      </c>
      <c r="L2681" t="s">
        <v>2988</v>
      </c>
    </row>
    <row r="2682" spans="1:13" x14ac:dyDescent="0.35">
      <c r="A2682">
        <v>1193290</v>
      </c>
      <c r="B2682" t="s">
        <v>2756</v>
      </c>
      <c r="C2682" t="s">
        <v>1530</v>
      </c>
      <c r="D2682" t="s">
        <v>4</v>
      </c>
      <c r="E2682" s="3" t="s">
        <v>4</v>
      </c>
      <c r="F2682" t="s">
        <v>1535</v>
      </c>
      <c r="G2682" s="5" t="str">
        <f t="shared" si="41"/>
        <v>View Response</v>
      </c>
      <c r="H2682" t="s">
        <v>3020</v>
      </c>
      <c r="I2682" t="s">
        <v>3029</v>
      </c>
      <c r="J2682" t="s">
        <v>3029</v>
      </c>
      <c r="L2682" t="s">
        <v>2954</v>
      </c>
    </row>
    <row r="2683" spans="1:13" x14ac:dyDescent="0.35">
      <c r="A2683">
        <v>1193290</v>
      </c>
      <c r="B2683" t="s">
        <v>2756</v>
      </c>
      <c r="C2683" t="s">
        <v>1530</v>
      </c>
      <c r="D2683" t="s">
        <v>4</v>
      </c>
      <c r="E2683" s="3" t="s">
        <v>4</v>
      </c>
      <c r="F2683" t="s">
        <v>1535</v>
      </c>
      <c r="G2683" s="5" t="str">
        <f t="shared" si="41"/>
        <v>View Response</v>
      </c>
      <c r="H2683" t="s">
        <v>3020</v>
      </c>
      <c r="I2683" t="s">
        <v>3029</v>
      </c>
      <c r="J2683" t="s">
        <v>3029</v>
      </c>
      <c r="L2683" t="s">
        <v>2975</v>
      </c>
    </row>
    <row r="2684" spans="1:13" x14ac:dyDescent="0.35">
      <c r="A2684">
        <v>1193290</v>
      </c>
      <c r="B2684" t="s">
        <v>2756</v>
      </c>
      <c r="C2684" t="s">
        <v>1530</v>
      </c>
      <c r="D2684" t="s">
        <v>4</v>
      </c>
      <c r="E2684" s="3" t="s">
        <v>4</v>
      </c>
      <c r="F2684" t="s">
        <v>1535</v>
      </c>
      <c r="G2684" s="5" t="str">
        <f t="shared" si="41"/>
        <v>View Response</v>
      </c>
      <c r="H2684" t="s">
        <v>3020</v>
      </c>
      <c r="I2684" t="s">
        <v>3029</v>
      </c>
      <c r="J2684" t="s">
        <v>3029</v>
      </c>
      <c r="L2684" t="s">
        <v>2943</v>
      </c>
    </row>
    <row r="2685" spans="1:13" x14ac:dyDescent="0.35">
      <c r="A2685">
        <v>1193290</v>
      </c>
      <c r="B2685" t="s">
        <v>2756</v>
      </c>
      <c r="C2685" t="s">
        <v>1530</v>
      </c>
      <c r="D2685" t="s">
        <v>4</v>
      </c>
      <c r="E2685" s="3" t="s">
        <v>4</v>
      </c>
      <c r="F2685" t="s">
        <v>1535</v>
      </c>
      <c r="G2685" s="5" t="str">
        <f t="shared" si="41"/>
        <v>View Response</v>
      </c>
      <c r="H2685" t="s">
        <v>3020</v>
      </c>
      <c r="I2685" t="s">
        <v>3029</v>
      </c>
      <c r="J2685" t="s">
        <v>3029</v>
      </c>
      <c r="L2685" t="s">
        <v>2977</v>
      </c>
    </row>
    <row r="2686" spans="1:13" x14ac:dyDescent="0.35">
      <c r="A2686">
        <v>1193290</v>
      </c>
      <c r="B2686" t="s">
        <v>2756</v>
      </c>
      <c r="C2686" t="s">
        <v>1530</v>
      </c>
      <c r="D2686" t="s">
        <v>4</v>
      </c>
      <c r="E2686" s="3" t="s">
        <v>4</v>
      </c>
      <c r="F2686" t="s">
        <v>1535</v>
      </c>
      <c r="G2686" s="5" t="str">
        <f t="shared" si="41"/>
        <v>View Response</v>
      </c>
      <c r="H2686" t="s">
        <v>3020</v>
      </c>
      <c r="I2686" t="s">
        <v>3029</v>
      </c>
      <c r="J2686" t="s">
        <v>3029</v>
      </c>
      <c r="L2686" t="s">
        <v>2961</v>
      </c>
    </row>
    <row r="2687" spans="1:13" x14ac:dyDescent="0.35">
      <c r="A2687">
        <v>1193290</v>
      </c>
      <c r="B2687" t="s">
        <v>2756</v>
      </c>
      <c r="C2687" t="s">
        <v>1530</v>
      </c>
      <c r="D2687" t="s">
        <v>4</v>
      </c>
      <c r="E2687" s="3" t="s">
        <v>4</v>
      </c>
      <c r="F2687" t="s">
        <v>1535</v>
      </c>
      <c r="G2687" s="5" t="str">
        <f t="shared" si="41"/>
        <v>View Response</v>
      </c>
      <c r="H2687" t="s">
        <v>3020</v>
      </c>
      <c r="I2687" t="s">
        <v>3029</v>
      </c>
      <c r="J2687" t="s">
        <v>3029</v>
      </c>
      <c r="L2687" t="s">
        <v>2955</v>
      </c>
    </row>
    <row r="2688" spans="1:13" x14ac:dyDescent="0.35">
      <c r="A2688">
        <v>1193290</v>
      </c>
      <c r="B2688" t="s">
        <v>2756</v>
      </c>
      <c r="C2688" t="s">
        <v>1530</v>
      </c>
      <c r="D2688" t="s">
        <v>4</v>
      </c>
      <c r="E2688" s="3" t="s">
        <v>4</v>
      </c>
      <c r="F2688" t="s">
        <v>1535</v>
      </c>
      <c r="G2688" s="5" t="str">
        <f t="shared" si="41"/>
        <v>View Response</v>
      </c>
      <c r="H2688" t="s">
        <v>3020</v>
      </c>
      <c r="I2688" t="s">
        <v>3029</v>
      </c>
      <c r="J2688" t="s">
        <v>3029</v>
      </c>
      <c r="L2688" t="s">
        <v>2991</v>
      </c>
    </row>
    <row r="2689" spans="1:13" x14ac:dyDescent="0.35">
      <c r="A2689">
        <v>1193290</v>
      </c>
      <c r="B2689" t="s">
        <v>2756</v>
      </c>
      <c r="C2689" t="s">
        <v>1530</v>
      </c>
      <c r="D2689" t="s">
        <v>4</v>
      </c>
      <c r="E2689" s="3" t="s">
        <v>4</v>
      </c>
      <c r="F2689" t="s">
        <v>1535</v>
      </c>
      <c r="G2689" s="5" t="str">
        <f t="shared" si="41"/>
        <v>View Response</v>
      </c>
      <c r="H2689" t="s">
        <v>3020</v>
      </c>
      <c r="I2689" t="s">
        <v>3029</v>
      </c>
      <c r="J2689" t="s">
        <v>3029</v>
      </c>
      <c r="L2689" t="s">
        <v>2942</v>
      </c>
    </row>
    <row r="2690" spans="1:13" x14ac:dyDescent="0.35">
      <c r="A2690">
        <v>1193290</v>
      </c>
      <c r="B2690" t="s">
        <v>2756</v>
      </c>
      <c r="C2690" t="s">
        <v>1530</v>
      </c>
      <c r="D2690" t="s">
        <v>4</v>
      </c>
      <c r="E2690" s="3" t="s">
        <v>4</v>
      </c>
      <c r="F2690" t="s">
        <v>1535</v>
      </c>
      <c r="G2690" s="5" t="str">
        <f t="shared" si="41"/>
        <v>View Response</v>
      </c>
      <c r="H2690" t="s">
        <v>3020</v>
      </c>
      <c r="I2690" t="s">
        <v>3029</v>
      </c>
      <c r="J2690" t="s">
        <v>3029</v>
      </c>
      <c r="L2690" t="s">
        <v>2978</v>
      </c>
    </row>
    <row r="2691" spans="1:13" x14ac:dyDescent="0.35">
      <c r="A2691">
        <v>1193290</v>
      </c>
      <c r="B2691" t="s">
        <v>2756</v>
      </c>
      <c r="C2691" t="s">
        <v>1530</v>
      </c>
      <c r="D2691" t="s">
        <v>4</v>
      </c>
      <c r="E2691" s="3" t="s">
        <v>4</v>
      </c>
      <c r="F2691" t="s">
        <v>1535</v>
      </c>
      <c r="G2691" s="5" t="str">
        <f t="shared" ref="G2691:G2754" si="42">HYPERLINK(F2691,"View Response")</f>
        <v>View Response</v>
      </c>
      <c r="H2691" t="s">
        <v>3020</v>
      </c>
      <c r="I2691" t="s">
        <v>3029</v>
      </c>
      <c r="J2691" t="s">
        <v>3029</v>
      </c>
      <c r="L2691" t="s">
        <v>2982</v>
      </c>
    </row>
    <row r="2692" spans="1:13" x14ac:dyDescent="0.35">
      <c r="A2692">
        <v>1193290</v>
      </c>
      <c r="B2692" t="s">
        <v>2756</v>
      </c>
      <c r="C2692" t="s">
        <v>1530</v>
      </c>
      <c r="D2692" t="s">
        <v>4</v>
      </c>
      <c r="E2692" s="3" t="s">
        <v>4</v>
      </c>
      <c r="F2692" t="s">
        <v>1535</v>
      </c>
      <c r="G2692" s="5" t="str">
        <f t="shared" si="42"/>
        <v>View Response</v>
      </c>
      <c r="H2692" t="s">
        <v>3020</v>
      </c>
      <c r="I2692" t="s">
        <v>3029</v>
      </c>
      <c r="J2692" t="s">
        <v>3029</v>
      </c>
      <c r="L2692" t="s">
        <v>3008</v>
      </c>
    </row>
    <row r="2693" spans="1:13" x14ac:dyDescent="0.35">
      <c r="A2693">
        <v>1193290</v>
      </c>
      <c r="B2693" t="s">
        <v>2756</v>
      </c>
      <c r="C2693" t="s">
        <v>1530</v>
      </c>
      <c r="D2693" t="s">
        <v>4</v>
      </c>
      <c r="E2693" s="3" t="s">
        <v>4</v>
      </c>
      <c r="F2693" t="s">
        <v>1535</v>
      </c>
      <c r="G2693" s="5" t="str">
        <f t="shared" si="42"/>
        <v>View Response</v>
      </c>
      <c r="H2693" t="s">
        <v>3020</v>
      </c>
      <c r="I2693" t="s">
        <v>3029</v>
      </c>
      <c r="J2693" t="s">
        <v>3029</v>
      </c>
      <c r="L2693" t="s">
        <v>2925</v>
      </c>
    </row>
    <row r="2694" spans="1:13" x14ac:dyDescent="0.35">
      <c r="A2694">
        <v>1193290</v>
      </c>
      <c r="B2694" t="s">
        <v>2756</v>
      </c>
      <c r="C2694" t="s">
        <v>1530</v>
      </c>
      <c r="D2694" t="s">
        <v>4</v>
      </c>
      <c r="E2694" s="3" t="s">
        <v>4</v>
      </c>
      <c r="F2694" t="s">
        <v>1535</v>
      </c>
      <c r="G2694" s="5" t="str">
        <f t="shared" si="42"/>
        <v>View Response</v>
      </c>
      <c r="H2694" t="s">
        <v>3020</v>
      </c>
      <c r="I2694" t="s">
        <v>3029</v>
      </c>
      <c r="J2694" t="s">
        <v>3029</v>
      </c>
      <c r="L2694" t="s">
        <v>2958</v>
      </c>
    </row>
    <row r="2695" spans="1:13" x14ac:dyDescent="0.35">
      <c r="A2695">
        <v>1193290</v>
      </c>
      <c r="B2695" t="s">
        <v>2756</v>
      </c>
      <c r="C2695" t="s">
        <v>1530</v>
      </c>
      <c r="D2695" t="s">
        <v>4</v>
      </c>
      <c r="E2695" s="3" t="s">
        <v>4</v>
      </c>
      <c r="F2695" t="s">
        <v>1535</v>
      </c>
      <c r="G2695" s="5" t="str">
        <f t="shared" si="42"/>
        <v>View Response</v>
      </c>
      <c r="H2695" t="s">
        <v>3020</v>
      </c>
      <c r="I2695" t="s">
        <v>3029</v>
      </c>
      <c r="J2695" t="s">
        <v>3029</v>
      </c>
      <c r="L2695" t="s">
        <v>2997</v>
      </c>
    </row>
    <row r="2696" spans="1:13" x14ac:dyDescent="0.35">
      <c r="A2696">
        <v>1193290</v>
      </c>
      <c r="B2696" t="s">
        <v>2756</v>
      </c>
      <c r="C2696" t="s">
        <v>1530</v>
      </c>
      <c r="D2696" t="s">
        <v>4</v>
      </c>
      <c r="E2696" s="3" t="s">
        <v>4</v>
      </c>
      <c r="F2696" t="s">
        <v>1535</v>
      </c>
      <c r="G2696" s="5" t="str">
        <f t="shared" si="42"/>
        <v>View Response</v>
      </c>
      <c r="H2696" t="s">
        <v>3020</v>
      </c>
      <c r="I2696" t="s">
        <v>3029</v>
      </c>
      <c r="J2696" t="s">
        <v>3029</v>
      </c>
      <c r="L2696" t="s">
        <v>2995</v>
      </c>
    </row>
    <row r="2697" spans="1:13" x14ac:dyDescent="0.35">
      <c r="A2697">
        <v>1193290</v>
      </c>
      <c r="B2697" t="s">
        <v>2756</v>
      </c>
      <c r="C2697" t="s">
        <v>1530</v>
      </c>
      <c r="D2697" t="s">
        <v>4</v>
      </c>
      <c r="E2697" s="3" t="s">
        <v>4</v>
      </c>
      <c r="F2697" t="s">
        <v>1535</v>
      </c>
      <c r="G2697" s="5" t="str">
        <f t="shared" si="42"/>
        <v>View Response</v>
      </c>
      <c r="H2697" t="s">
        <v>3020</v>
      </c>
      <c r="I2697" t="s">
        <v>3029</v>
      </c>
      <c r="J2697" t="s">
        <v>3029</v>
      </c>
      <c r="L2697" t="s">
        <v>2973</v>
      </c>
    </row>
    <row r="2698" spans="1:13" x14ac:dyDescent="0.35">
      <c r="A2698">
        <v>1193290</v>
      </c>
      <c r="B2698" t="s">
        <v>2756</v>
      </c>
      <c r="C2698" t="s">
        <v>1530</v>
      </c>
      <c r="D2698" t="s">
        <v>4</v>
      </c>
      <c r="E2698" s="3" t="s">
        <v>4</v>
      </c>
      <c r="F2698" t="s">
        <v>1535</v>
      </c>
      <c r="G2698" s="5" t="str">
        <f t="shared" si="42"/>
        <v>View Response</v>
      </c>
      <c r="H2698" t="s">
        <v>3020</v>
      </c>
      <c r="I2698" t="s">
        <v>3029</v>
      </c>
      <c r="J2698" t="s">
        <v>3029</v>
      </c>
      <c r="L2698" t="s">
        <v>2986</v>
      </c>
    </row>
    <row r="2699" spans="1:13" x14ac:dyDescent="0.35">
      <c r="A2699">
        <v>1193290</v>
      </c>
      <c r="B2699" t="s">
        <v>2756</v>
      </c>
      <c r="C2699" t="s">
        <v>1530</v>
      </c>
      <c r="D2699" t="s">
        <v>4</v>
      </c>
      <c r="E2699" s="3" t="s">
        <v>4</v>
      </c>
      <c r="F2699" t="s">
        <v>1535</v>
      </c>
      <c r="G2699" s="5" t="str">
        <f t="shared" si="42"/>
        <v>View Response</v>
      </c>
      <c r="H2699" t="s">
        <v>3020</v>
      </c>
      <c r="I2699" t="s">
        <v>3029</v>
      </c>
      <c r="J2699" t="s">
        <v>3029</v>
      </c>
      <c r="L2699" t="s">
        <v>2937</v>
      </c>
    </row>
    <row r="2700" spans="1:13" x14ac:dyDescent="0.35">
      <c r="A2700">
        <v>1193290</v>
      </c>
      <c r="B2700" t="s">
        <v>2756</v>
      </c>
      <c r="C2700" t="s">
        <v>1530</v>
      </c>
      <c r="D2700" t="s">
        <v>4</v>
      </c>
      <c r="E2700" s="3" t="s">
        <v>4</v>
      </c>
      <c r="F2700" t="s">
        <v>1535</v>
      </c>
      <c r="G2700" s="5" t="str">
        <f t="shared" si="42"/>
        <v>View Response</v>
      </c>
      <c r="H2700" t="s">
        <v>3020</v>
      </c>
      <c r="I2700" t="s">
        <v>3029</v>
      </c>
      <c r="J2700" t="s">
        <v>3029</v>
      </c>
      <c r="L2700" t="s">
        <v>2944</v>
      </c>
    </row>
    <row r="2701" spans="1:13" x14ac:dyDescent="0.35">
      <c r="A2701">
        <v>1193290</v>
      </c>
      <c r="B2701" t="s">
        <v>2756</v>
      </c>
      <c r="C2701" t="s">
        <v>1530</v>
      </c>
      <c r="D2701" t="s">
        <v>4</v>
      </c>
      <c r="E2701" s="3" t="s">
        <v>4</v>
      </c>
      <c r="F2701" t="s">
        <v>1535</v>
      </c>
      <c r="G2701" s="5" t="str">
        <f t="shared" si="42"/>
        <v>View Response</v>
      </c>
      <c r="H2701" t="s">
        <v>3020</v>
      </c>
      <c r="I2701" t="s">
        <v>3029</v>
      </c>
      <c r="J2701" t="s">
        <v>3029</v>
      </c>
      <c r="M2701" t="s">
        <v>2956</v>
      </c>
    </row>
    <row r="2702" spans="1:13" x14ac:dyDescent="0.35">
      <c r="A2702">
        <v>1193290</v>
      </c>
      <c r="B2702" t="s">
        <v>2756</v>
      </c>
      <c r="C2702" t="s">
        <v>1530</v>
      </c>
      <c r="D2702" t="s">
        <v>4</v>
      </c>
      <c r="E2702" s="3" t="s">
        <v>4</v>
      </c>
      <c r="F2702" t="s">
        <v>1535</v>
      </c>
      <c r="G2702" s="5" t="str">
        <f t="shared" si="42"/>
        <v>View Response</v>
      </c>
      <c r="H2702" t="s">
        <v>3020</v>
      </c>
      <c r="I2702" t="s">
        <v>3029</v>
      </c>
      <c r="J2702" t="s">
        <v>3029</v>
      </c>
      <c r="M2702" t="s">
        <v>2964</v>
      </c>
    </row>
    <row r="2703" spans="1:13" x14ac:dyDescent="0.35">
      <c r="A2703">
        <v>1193292</v>
      </c>
      <c r="B2703" t="s">
        <v>2758</v>
      </c>
      <c r="C2703" t="s">
        <v>4</v>
      </c>
      <c r="D2703" t="s">
        <v>4</v>
      </c>
      <c r="E2703" s="3" t="s">
        <v>4</v>
      </c>
      <c r="F2703" t="s">
        <v>1536</v>
      </c>
      <c r="G2703" s="5" t="str">
        <f t="shared" si="42"/>
        <v>View Response</v>
      </c>
      <c r="H2703" t="s">
        <v>3020</v>
      </c>
      <c r="I2703" t="s">
        <v>3023</v>
      </c>
      <c r="J2703" t="s">
        <v>3029</v>
      </c>
      <c r="M2703" t="s">
        <v>2923</v>
      </c>
    </row>
    <row r="2704" spans="1:13" x14ac:dyDescent="0.35">
      <c r="A2704">
        <v>1193292</v>
      </c>
      <c r="B2704" t="s">
        <v>2758</v>
      </c>
      <c r="C2704" t="s">
        <v>4</v>
      </c>
      <c r="D2704" t="s">
        <v>4</v>
      </c>
      <c r="E2704" s="3" t="s">
        <v>4</v>
      </c>
      <c r="F2704" t="s">
        <v>1536</v>
      </c>
      <c r="G2704" s="5" t="str">
        <f t="shared" si="42"/>
        <v>View Response</v>
      </c>
      <c r="H2704" t="s">
        <v>3020</v>
      </c>
      <c r="I2704" t="s">
        <v>3023</v>
      </c>
      <c r="J2704" t="s">
        <v>3029</v>
      </c>
      <c r="M2704" t="s">
        <v>2924</v>
      </c>
    </row>
    <row r="2705" spans="1:13" x14ac:dyDescent="0.35">
      <c r="A2705">
        <v>1193294</v>
      </c>
      <c r="B2705" t="s">
        <v>2759</v>
      </c>
      <c r="C2705" t="s">
        <v>4</v>
      </c>
      <c r="D2705" t="s">
        <v>4</v>
      </c>
      <c r="E2705" s="3" t="s">
        <v>4</v>
      </c>
      <c r="F2705" t="s">
        <v>1537</v>
      </c>
      <c r="G2705" s="5" t="str">
        <f t="shared" si="42"/>
        <v>View Response</v>
      </c>
      <c r="H2705" t="s">
        <v>3020</v>
      </c>
      <c r="I2705" t="s">
        <v>3023</v>
      </c>
      <c r="J2705" t="s">
        <v>3029</v>
      </c>
      <c r="M2705" t="s">
        <v>2923</v>
      </c>
    </row>
    <row r="2706" spans="1:13" x14ac:dyDescent="0.35">
      <c r="A2706">
        <v>1193294</v>
      </c>
      <c r="B2706" t="s">
        <v>2759</v>
      </c>
      <c r="C2706" t="s">
        <v>4</v>
      </c>
      <c r="D2706" t="s">
        <v>4</v>
      </c>
      <c r="E2706" s="3" t="s">
        <v>4</v>
      </c>
      <c r="F2706" t="s">
        <v>1537</v>
      </c>
      <c r="G2706" s="5" t="str">
        <f t="shared" si="42"/>
        <v>View Response</v>
      </c>
      <c r="H2706" t="s">
        <v>3020</v>
      </c>
      <c r="I2706" t="s">
        <v>3023</v>
      </c>
      <c r="J2706" t="s">
        <v>3029</v>
      </c>
      <c r="M2706" t="s">
        <v>2924</v>
      </c>
    </row>
    <row r="2707" spans="1:13" x14ac:dyDescent="0.35">
      <c r="A2707">
        <v>1193296</v>
      </c>
      <c r="B2707" t="s">
        <v>2760</v>
      </c>
      <c r="C2707" t="s">
        <v>1538</v>
      </c>
      <c r="D2707" t="s">
        <v>4</v>
      </c>
      <c r="E2707" s="3" t="s">
        <v>4</v>
      </c>
      <c r="F2707" t="s">
        <v>1539</v>
      </c>
      <c r="G2707" s="5" t="str">
        <f t="shared" si="42"/>
        <v>View Response</v>
      </c>
      <c r="H2707" t="s">
        <v>3019</v>
      </c>
      <c r="I2707" t="s">
        <v>3024</v>
      </c>
      <c r="J2707" t="s">
        <v>3021</v>
      </c>
      <c r="L2707" t="s">
        <v>2925</v>
      </c>
    </row>
    <row r="2708" spans="1:13" x14ac:dyDescent="0.35">
      <c r="A2708">
        <v>1193296</v>
      </c>
      <c r="B2708" t="s">
        <v>2760</v>
      </c>
      <c r="C2708" t="s">
        <v>1538</v>
      </c>
      <c r="D2708" t="s">
        <v>4</v>
      </c>
      <c r="E2708" s="3" t="s">
        <v>4</v>
      </c>
      <c r="F2708" t="s">
        <v>1539</v>
      </c>
      <c r="G2708" s="5" t="str">
        <f t="shared" si="42"/>
        <v>View Response</v>
      </c>
      <c r="H2708" t="s">
        <v>3019</v>
      </c>
      <c r="I2708" t="s">
        <v>3024</v>
      </c>
      <c r="J2708" t="s">
        <v>3021</v>
      </c>
      <c r="L2708" t="s">
        <v>2938</v>
      </c>
    </row>
    <row r="2709" spans="1:13" x14ac:dyDescent="0.35">
      <c r="A2709">
        <v>1193299</v>
      </c>
      <c r="B2709" t="s">
        <v>2761</v>
      </c>
      <c r="C2709" t="s">
        <v>1540</v>
      </c>
      <c r="D2709" t="s">
        <v>4</v>
      </c>
      <c r="E2709" s="3" t="s">
        <v>4</v>
      </c>
      <c r="F2709" t="s">
        <v>1541</v>
      </c>
      <c r="G2709" s="5" t="str">
        <f t="shared" si="42"/>
        <v>View Response</v>
      </c>
      <c r="H2709" t="s">
        <v>3020</v>
      </c>
      <c r="I2709" t="s">
        <v>3029</v>
      </c>
      <c r="J2709" t="s">
        <v>3029</v>
      </c>
      <c r="L2709" t="s">
        <v>2972</v>
      </c>
    </row>
    <row r="2710" spans="1:13" x14ac:dyDescent="0.35">
      <c r="A2710">
        <v>1193303</v>
      </c>
      <c r="B2710" t="s">
        <v>2762</v>
      </c>
      <c r="C2710" t="s">
        <v>1542</v>
      </c>
      <c r="D2710" t="s">
        <v>4</v>
      </c>
      <c r="E2710" s="3" t="s">
        <v>4</v>
      </c>
      <c r="F2710" t="s">
        <v>1543</v>
      </c>
      <c r="G2710" s="5" t="str">
        <f t="shared" si="42"/>
        <v>View Response</v>
      </c>
      <c r="H2710" t="s">
        <v>3019</v>
      </c>
      <c r="I2710" t="s">
        <v>3024</v>
      </c>
      <c r="J2710" t="s">
        <v>3022</v>
      </c>
      <c r="L2710" t="s">
        <v>3005</v>
      </c>
    </row>
    <row r="2711" spans="1:13" x14ac:dyDescent="0.35">
      <c r="A2711">
        <v>1193322</v>
      </c>
      <c r="B2711" t="s">
        <v>2763</v>
      </c>
      <c r="C2711" t="s">
        <v>1544</v>
      </c>
      <c r="D2711" t="s">
        <v>4</v>
      </c>
      <c r="E2711" s="3" t="s">
        <v>4</v>
      </c>
      <c r="F2711" t="s">
        <v>1545</v>
      </c>
      <c r="G2711" s="5" t="str">
        <f t="shared" si="42"/>
        <v>View Response</v>
      </c>
      <c r="H2711" t="s">
        <v>3019</v>
      </c>
      <c r="I2711" t="s">
        <v>3024</v>
      </c>
      <c r="J2711" t="s">
        <v>3022</v>
      </c>
      <c r="L2711" t="s">
        <v>2925</v>
      </c>
    </row>
    <row r="2712" spans="1:13" x14ac:dyDescent="0.35">
      <c r="A2712">
        <v>1193322</v>
      </c>
      <c r="B2712" t="s">
        <v>2763</v>
      </c>
      <c r="C2712" t="s">
        <v>1544</v>
      </c>
      <c r="D2712" t="s">
        <v>4</v>
      </c>
      <c r="E2712" s="3" t="s">
        <v>4</v>
      </c>
      <c r="F2712" t="s">
        <v>1545</v>
      </c>
      <c r="G2712" s="5" t="str">
        <f t="shared" si="42"/>
        <v>View Response</v>
      </c>
      <c r="H2712" t="s">
        <v>3019</v>
      </c>
      <c r="I2712" t="s">
        <v>3024</v>
      </c>
      <c r="J2712" t="s">
        <v>3022</v>
      </c>
      <c r="L2712" t="s">
        <v>2938</v>
      </c>
    </row>
    <row r="2713" spans="1:13" x14ac:dyDescent="0.35">
      <c r="A2713">
        <v>1193322</v>
      </c>
      <c r="B2713" t="s">
        <v>2763</v>
      </c>
      <c r="C2713" t="s">
        <v>1544</v>
      </c>
      <c r="D2713" t="s">
        <v>4</v>
      </c>
      <c r="E2713" s="3" t="s">
        <v>4</v>
      </c>
      <c r="F2713" t="s">
        <v>1545</v>
      </c>
      <c r="G2713" s="5" t="str">
        <f t="shared" si="42"/>
        <v>View Response</v>
      </c>
      <c r="H2713" t="s">
        <v>3019</v>
      </c>
      <c r="I2713" t="s">
        <v>3024</v>
      </c>
      <c r="J2713" t="s">
        <v>3022</v>
      </c>
      <c r="M2713" t="s">
        <v>2917</v>
      </c>
    </row>
    <row r="2714" spans="1:13" x14ac:dyDescent="0.35">
      <c r="A2714">
        <v>1193327</v>
      </c>
      <c r="B2714" t="s">
        <v>2764</v>
      </c>
      <c r="C2714" t="s">
        <v>1546</v>
      </c>
      <c r="D2714" t="s">
        <v>4</v>
      </c>
      <c r="E2714" s="3" t="s">
        <v>127</v>
      </c>
      <c r="F2714" t="s">
        <v>1547</v>
      </c>
      <c r="G2714" s="5" t="str">
        <f t="shared" si="42"/>
        <v>View Response</v>
      </c>
      <c r="H2714" t="s">
        <v>3020</v>
      </c>
      <c r="I2714" t="s">
        <v>3024</v>
      </c>
      <c r="J2714" t="s">
        <v>3022</v>
      </c>
      <c r="L2714" t="s">
        <v>2930</v>
      </c>
    </row>
    <row r="2715" spans="1:13" x14ac:dyDescent="0.35">
      <c r="A2715">
        <v>1193327</v>
      </c>
      <c r="B2715" t="s">
        <v>2764</v>
      </c>
      <c r="C2715" t="s">
        <v>1546</v>
      </c>
      <c r="D2715" t="s">
        <v>4</v>
      </c>
      <c r="E2715" s="3" t="s">
        <v>127</v>
      </c>
      <c r="F2715" t="s">
        <v>1547</v>
      </c>
      <c r="G2715" s="5" t="str">
        <f t="shared" si="42"/>
        <v>View Response</v>
      </c>
      <c r="H2715" t="s">
        <v>3020</v>
      </c>
      <c r="I2715" t="s">
        <v>3024</v>
      </c>
      <c r="J2715" t="s">
        <v>3022</v>
      </c>
      <c r="L2715" t="s">
        <v>2954</v>
      </c>
    </row>
    <row r="2716" spans="1:13" x14ac:dyDescent="0.35">
      <c r="A2716">
        <v>1193327</v>
      </c>
      <c r="B2716" t="s">
        <v>2764</v>
      </c>
      <c r="C2716" t="s">
        <v>1546</v>
      </c>
      <c r="D2716" t="s">
        <v>4</v>
      </c>
      <c r="E2716" s="3" t="s">
        <v>127</v>
      </c>
      <c r="F2716" t="s">
        <v>1547</v>
      </c>
      <c r="G2716" s="5" t="str">
        <f t="shared" si="42"/>
        <v>View Response</v>
      </c>
      <c r="H2716" t="s">
        <v>3020</v>
      </c>
      <c r="I2716" t="s">
        <v>3024</v>
      </c>
      <c r="J2716" t="s">
        <v>3022</v>
      </c>
      <c r="L2716" t="s">
        <v>2976</v>
      </c>
    </row>
    <row r="2717" spans="1:13" x14ac:dyDescent="0.35">
      <c r="A2717">
        <v>1193327</v>
      </c>
      <c r="B2717" t="s">
        <v>2764</v>
      </c>
      <c r="C2717" t="s">
        <v>1546</v>
      </c>
      <c r="D2717" t="s">
        <v>4</v>
      </c>
      <c r="E2717" s="3" t="s">
        <v>127</v>
      </c>
      <c r="F2717" t="s">
        <v>1547</v>
      </c>
      <c r="G2717" s="5" t="str">
        <f t="shared" si="42"/>
        <v>View Response</v>
      </c>
      <c r="H2717" t="s">
        <v>3020</v>
      </c>
      <c r="I2717" t="s">
        <v>3024</v>
      </c>
      <c r="J2717" t="s">
        <v>3022</v>
      </c>
      <c r="L2717" t="s">
        <v>2943</v>
      </c>
    </row>
    <row r="2718" spans="1:13" x14ac:dyDescent="0.35">
      <c r="A2718">
        <v>1193327</v>
      </c>
      <c r="B2718" t="s">
        <v>2764</v>
      </c>
      <c r="C2718" t="s">
        <v>1546</v>
      </c>
      <c r="D2718" t="s">
        <v>4</v>
      </c>
      <c r="E2718" s="3" t="s">
        <v>127</v>
      </c>
      <c r="F2718" t="s">
        <v>1547</v>
      </c>
      <c r="G2718" s="5" t="str">
        <f t="shared" si="42"/>
        <v>View Response</v>
      </c>
      <c r="H2718" t="s">
        <v>3020</v>
      </c>
      <c r="I2718" t="s">
        <v>3024</v>
      </c>
      <c r="J2718" t="s">
        <v>3022</v>
      </c>
      <c r="L2718" t="s">
        <v>3005</v>
      </c>
    </row>
    <row r="2719" spans="1:13" x14ac:dyDescent="0.35">
      <c r="A2719">
        <v>1193327</v>
      </c>
      <c r="B2719" t="s">
        <v>2764</v>
      </c>
      <c r="C2719" t="s">
        <v>1546</v>
      </c>
      <c r="D2719" t="s">
        <v>4</v>
      </c>
      <c r="E2719" s="3" t="s">
        <v>127</v>
      </c>
      <c r="F2719" t="s">
        <v>1547</v>
      </c>
      <c r="G2719" s="5" t="str">
        <f t="shared" si="42"/>
        <v>View Response</v>
      </c>
      <c r="H2719" t="s">
        <v>3020</v>
      </c>
      <c r="I2719" t="s">
        <v>3024</v>
      </c>
      <c r="J2719" t="s">
        <v>3022</v>
      </c>
      <c r="L2719" t="s">
        <v>2961</v>
      </c>
    </row>
    <row r="2720" spans="1:13" x14ac:dyDescent="0.35">
      <c r="A2720">
        <v>1193327</v>
      </c>
      <c r="B2720" t="s">
        <v>2764</v>
      </c>
      <c r="C2720" t="s">
        <v>1546</v>
      </c>
      <c r="D2720" t="s">
        <v>4</v>
      </c>
      <c r="E2720" s="3" t="s">
        <v>127</v>
      </c>
      <c r="F2720" t="s">
        <v>1547</v>
      </c>
      <c r="G2720" s="5" t="str">
        <f t="shared" si="42"/>
        <v>View Response</v>
      </c>
      <c r="H2720" t="s">
        <v>3020</v>
      </c>
      <c r="I2720" t="s">
        <v>3024</v>
      </c>
      <c r="J2720" t="s">
        <v>3022</v>
      </c>
      <c r="L2720" t="s">
        <v>2991</v>
      </c>
    </row>
    <row r="2721" spans="1:12" x14ac:dyDescent="0.35">
      <c r="A2721">
        <v>1193327</v>
      </c>
      <c r="B2721" t="s">
        <v>2764</v>
      </c>
      <c r="C2721" t="s">
        <v>1546</v>
      </c>
      <c r="D2721" t="s">
        <v>4</v>
      </c>
      <c r="E2721" s="3" t="s">
        <v>127</v>
      </c>
      <c r="F2721" t="s">
        <v>1547</v>
      </c>
      <c r="G2721" s="5" t="str">
        <f t="shared" si="42"/>
        <v>View Response</v>
      </c>
      <c r="H2721" t="s">
        <v>3020</v>
      </c>
      <c r="I2721" t="s">
        <v>3024</v>
      </c>
      <c r="J2721" t="s">
        <v>3022</v>
      </c>
      <c r="L2721" t="s">
        <v>2915</v>
      </c>
    </row>
    <row r="2722" spans="1:12" x14ac:dyDescent="0.35">
      <c r="A2722">
        <v>1193327</v>
      </c>
      <c r="B2722" t="s">
        <v>2764</v>
      </c>
      <c r="C2722" t="s">
        <v>1546</v>
      </c>
      <c r="D2722" t="s">
        <v>4</v>
      </c>
      <c r="E2722" s="3" t="s">
        <v>127</v>
      </c>
      <c r="F2722" t="s">
        <v>1547</v>
      </c>
      <c r="G2722" s="5" t="str">
        <f t="shared" si="42"/>
        <v>View Response</v>
      </c>
      <c r="H2722" t="s">
        <v>3020</v>
      </c>
      <c r="I2722" t="s">
        <v>3024</v>
      </c>
      <c r="J2722" t="s">
        <v>3022</v>
      </c>
      <c r="L2722" t="s">
        <v>2942</v>
      </c>
    </row>
    <row r="2723" spans="1:12" x14ac:dyDescent="0.35">
      <c r="A2723">
        <v>1193327</v>
      </c>
      <c r="B2723" t="s">
        <v>2764</v>
      </c>
      <c r="C2723" t="s">
        <v>1546</v>
      </c>
      <c r="D2723" t="s">
        <v>4</v>
      </c>
      <c r="E2723" s="3" t="s">
        <v>127</v>
      </c>
      <c r="F2723" t="s">
        <v>1547</v>
      </c>
      <c r="G2723" s="5" t="str">
        <f t="shared" si="42"/>
        <v>View Response</v>
      </c>
      <c r="H2723" t="s">
        <v>3020</v>
      </c>
      <c r="I2723" t="s">
        <v>3024</v>
      </c>
      <c r="J2723" t="s">
        <v>3022</v>
      </c>
      <c r="L2723" t="s">
        <v>2978</v>
      </c>
    </row>
    <row r="2724" spans="1:12" x14ac:dyDescent="0.35">
      <c r="A2724">
        <v>1193327</v>
      </c>
      <c r="B2724" t="s">
        <v>2764</v>
      </c>
      <c r="C2724" t="s">
        <v>1546</v>
      </c>
      <c r="D2724" t="s">
        <v>4</v>
      </c>
      <c r="E2724" s="3" t="s">
        <v>127</v>
      </c>
      <c r="F2724" t="s">
        <v>1547</v>
      </c>
      <c r="G2724" s="5" t="str">
        <f t="shared" si="42"/>
        <v>View Response</v>
      </c>
      <c r="H2724" t="s">
        <v>3020</v>
      </c>
      <c r="I2724" t="s">
        <v>3024</v>
      </c>
      <c r="J2724" t="s">
        <v>3022</v>
      </c>
      <c r="L2724" t="s">
        <v>2968</v>
      </c>
    </row>
    <row r="2725" spans="1:12" x14ac:dyDescent="0.35">
      <c r="A2725">
        <v>1193327</v>
      </c>
      <c r="B2725" t="s">
        <v>2764</v>
      </c>
      <c r="C2725" t="s">
        <v>1546</v>
      </c>
      <c r="D2725" t="s">
        <v>4</v>
      </c>
      <c r="E2725" s="3" t="s">
        <v>127</v>
      </c>
      <c r="F2725" t="s">
        <v>1547</v>
      </c>
      <c r="G2725" s="5" t="str">
        <f t="shared" si="42"/>
        <v>View Response</v>
      </c>
      <c r="H2725" t="s">
        <v>3020</v>
      </c>
      <c r="I2725" t="s">
        <v>3024</v>
      </c>
      <c r="J2725" t="s">
        <v>3022</v>
      </c>
      <c r="L2725" t="s">
        <v>2981</v>
      </c>
    </row>
    <row r="2726" spans="1:12" x14ac:dyDescent="0.35">
      <c r="A2726">
        <v>1193327</v>
      </c>
      <c r="B2726" t="s">
        <v>2764</v>
      </c>
      <c r="C2726" t="s">
        <v>1546</v>
      </c>
      <c r="D2726" t="s">
        <v>4</v>
      </c>
      <c r="E2726" s="3" t="s">
        <v>127</v>
      </c>
      <c r="F2726" t="s">
        <v>1547</v>
      </c>
      <c r="G2726" s="5" t="str">
        <f t="shared" si="42"/>
        <v>View Response</v>
      </c>
      <c r="H2726" t="s">
        <v>3020</v>
      </c>
      <c r="I2726" t="s">
        <v>3024</v>
      </c>
      <c r="J2726" t="s">
        <v>3022</v>
      </c>
      <c r="L2726" t="s">
        <v>3004</v>
      </c>
    </row>
    <row r="2727" spans="1:12" x14ac:dyDescent="0.35">
      <c r="A2727">
        <v>1193327</v>
      </c>
      <c r="B2727" t="s">
        <v>2764</v>
      </c>
      <c r="C2727" t="s">
        <v>1546</v>
      </c>
      <c r="D2727" t="s">
        <v>4</v>
      </c>
      <c r="E2727" s="3" t="s">
        <v>127</v>
      </c>
      <c r="F2727" t="s">
        <v>1547</v>
      </c>
      <c r="G2727" s="5" t="str">
        <f t="shared" si="42"/>
        <v>View Response</v>
      </c>
      <c r="H2727" t="s">
        <v>3020</v>
      </c>
      <c r="I2727" t="s">
        <v>3024</v>
      </c>
      <c r="J2727" t="s">
        <v>3022</v>
      </c>
      <c r="L2727" t="s">
        <v>2948</v>
      </c>
    </row>
    <row r="2728" spans="1:12" x14ac:dyDescent="0.35">
      <c r="A2728">
        <v>1193327</v>
      </c>
      <c r="B2728" t="s">
        <v>2764</v>
      </c>
      <c r="C2728" t="s">
        <v>1546</v>
      </c>
      <c r="D2728" t="s">
        <v>4</v>
      </c>
      <c r="E2728" s="3" t="s">
        <v>127</v>
      </c>
      <c r="F2728" t="s">
        <v>1547</v>
      </c>
      <c r="G2728" s="5" t="str">
        <f t="shared" si="42"/>
        <v>View Response</v>
      </c>
      <c r="H2728" t="s">
        <v>3020</v>
      </c>
      <c r="I2728" t="s">
        <v>3024</v>
      </c>
      <c r="J2728" t="s">
        <v>3022</v>
      </c>
      <c r="L2728" t="s">
        <v>3008</v>
      </c>
    </row>
    <row r="2729" spans="1:12" x14ac:dyDescent="0.35">
      <c r="A2729">
        <v>1193327</v>
      </c>
      <c r="B2729" t="s">
        <v>2764</v>
      </c>
      <c r="C2729" t="s">
        <v>1546</v>
      </c>
      <c r="D2729" t="s">
        <v>4</v>
      </c>
      <c r="E2729" s="3" t="s">
        <v>127</v>
      </c>
      <c r="F2729" t="s">
        <v>1547</v>
      </c>
      <c r="G2729" s="5" t="str">
        <f t="shared" si="42"/>
        <v>View Response</v>
      </c>
      <c r="H2729" t="s">
        <v>3020</v>
      </c>
      <c r="I2729" t="s">
        <v>3024</v>
      </c>
      <c r="J2729" t="s">
        <v>3022</v>
      </c>
      <c r="L2729" t="s">
        <v>2925</v>
      </c>
    </row>
    <row r="2730" spans="1:12" x14ac:dyDescent="0.35">
      <c r="A2730">
        <v>1193327</v>
      </c>
      <c r="B2730" t="s">
        <v>2764</v>
      </c>
      <c r="C2730" t="s">
        <v>1546</v>
      </c>
      <c r="D2730" t="s">
        <v>4</v>
      </c>
      <c r="E2730" s="3" t="s">
        <v>127</v>
      </c>
      <c r="F2730" t="s">
        <v>1547</v>
      </c>
      <c r="G2730" s="5" t="str">
        <f t="shared" si="42"/>
        <v>View Response</v>
      </c>
      <c r="H2730" t="s">
        <v>3020</v>
      </c>
      <c r="I2730" t="s">
        <v>3024</v>
      </c>
      <c r="J2730" t="s">
        <v>3022</v>
      </c>
      <c r="L2730" t="s">
        <v>2998</v>
      </c>
    </row>
    <row r="2731" spans="1:12" x14ac:dyDescent="0.35">
      <c r="A2731">
        <v>1193327</v>
      </c>
      <c r="B2731" t="s">
        <v>2764</v>
      </c>
      <c r="C2731" t="s">
        <v>1546</v>
      </c>
      <c r="D2731" t="s">
        <v>4</v>
      </c>
      <c r="E2731" s="3" t="s">
        <v>127</v>
      </c>
      <c r="F2731" t="s">
        <v>1547</v>
      </c>
      <c r="G2731" s="5" t="str">
        <f t="shared" si="42"/>
        <v>View Response</v>
      </c>
      <c r="H2731" t="s">
        <v>3020</v>
      </c>
      <c r="I2731" t="s">
        <v>3024</v>
      </c>
      <c r="J2731" t="s">
        <v>3022</v>
      </c>
      <c r="L2731" t="s">
        <v>2958</v>
      </c>
    </row>
    <row r="2732" spans="1:12" x14ac:dyDescent="0.35">
      <c r="A2732">
        <v>1193327</v>
      </c>
      <c r="B2732" t="s">
        <v>2764</v>
      </c>
      <c r="C2732" t="s">
        <v>1546</v>
      </c>
      <c r="D2732" t="s">
        <v>4</v>
      </c>
      <c r="E2732" s="3" t="s">
        <v>127</v>
      </c>
      <c r="F2732" t="s">
        <v>1547</v>
      </c>
      <c r="G2732" s="5" t="str">
        <f t="shared" si="42"/>
        <v>View Response</v>
      </c>
      <c r="H2732" t="s">
        <v>3020</v>
      </c>
      <c r="I2732" t="s">
        <v>3024</v>
      </c>
      <c r="J2732" t="s">
        <v>3022</v>
      </c>
      <c r="L2732" t="s">
        <v>2938</v>
      </c>
    </row>
    <row r="2733" spans="1:12" x14ac:dyDescent="0.35">
      <c r="A2733">
        <v>1193327</v>
      </c>
      <c r="B2733" t="s">
        <v>2764</v>
      </c>
      <c r="C2733" t="s">
        <v>1546</v>
      </c>
      <c r="D2733" t="s">
        <v>4</v>
      </c>
      <c r="E2733" s="3" t="s">
        <v>127</v>
      </c>
      <c r="F2733" t="s">
        <v>1547</v>
      </c>
      <c r="G2733" s="5" t="str">
        <f t="shared" si="42"/>
        <v>View Response</v>
      </c>
      <c r="H2733" t="s">
        <v>3020</v>
      </c>
      <c r="I2733" t="s">
        <v>3024</v>
      </c>
      <c r="J2733" t="s">
        <v>3022</v>
      </c>
      <c r="L2733" t="s">
        <v>2973</v>
      </c>
    </row>
    <row r="2734" spans="1:12" x14ac:dyDescent="0.35">
      <c r="A2734">
        <v>1193327</v>
      </c>
      <c r="B2734" t="s">
        <v>2764</v>
      </c>
      <c r="C2734" t="s">
        <v>1546</v>
      </c>
      <c r="D2734" t="s">
        <v>4</v>
      </c>
      <c r="E2734" s="3" t="s">
        <v>127</v>
      </c>
      <c r="F2734" t="s">
        <v>1547</v>
      </c>
      <c r="G2734" s="5" t="str">
        <f t="shared" si="42"/>
        <v>View Response</v>
      </c>
      <c r="H2734" t="s">
        <v>3020</v>
      </c>
      <c r="I2734" t="s">
        <v>3024</v>
      </c>
      <c r="J2734" t="s">
        <v>3022</v>
      </c>
      <c r="L2734" t="s">
        <v>2986</v>
      </c>
    </row>
    <row r="2735" spans="1:12" x14ac:dyDescent="0.35">
      <c r="A2735">
        <v>1193327</v>
      </c>
      <c r="B2735" t="s">
        <v>2764</v>
      </c>
      <c r="C2735" t="s">
        <v>1546</v>
      </c>
      <c r="D2735" t="s">
        <v>4</v>
      </c>
      <c r="E2735" s="3" t="s">
        <v>127</v>
      </c>
      <c r="F2735" t="s">
        <v>1547</v>
      </c>
      <c r="G2735" s="5" t="str">
        <f t="shared" si="42"/>
        <v>View Response</v>
      </c>
      <c r="H2735" t="s">
        <v>3020</v>
      </c>
      <c r="I2735" t="s">
        <v>3024</v>
      </c>
      <c r="J2735" t="s">
        <v>3022</v>
      </c>
      <c r="L2735" t="s">
        <v>2974</v>
      </c>
    </row>
    <row r="2736" spans="1:12" x14ac:dyDescent="0.35">
      <c r="A2736">
        <v>1193327</v>
      </c>
      <c r="B2736" t="s">
        <v>2764</v>
      </c>
      <c r="C2736" t="s">
        <v>1546</v>
      </c>
      <c r="D2736" t="s">
        <v>4</v>
      </c>
      <c r="E2736" s="3" t="s">
        <v>127</v>
      </c>
      <c r="F2736" t="s">
        <v>1547</v>
      </c>
      <c r="G2736" s="5" t="str">
        <f t="shared" si="42"/>
        <v>View Response</v>
      </c>
      <c r="H2736" t="s">
        <v>3020</v>
      </c>
      <c r="I2736" t="s">
        <v>3024</v>
      </c>
      <c r="J2736" t="s">
        <v>3022</v>
      </c>
      <c r="L2736" t="s">
        <v>2937</v>
      </c>
    </row>
    <row r="2737" spans="1:14" x14ac:dyDescent="0.35">
      <c r="A2737">
        <v>1193327</v>
      </c>
      <c r="B2737" t="s">
        <v>2764</v>
      </c>
      <c r="C2737" t="s">
        <v>1546</v>
      </c>
      <c r="D2737" t="s">
        <v>4</v>
      </c>
      <c r="E2737" s="3" t="s">
        <v>127</v>
      </c>
      <c r="F2737" t="s">
        <v>1547</v>
      </c>
      <c r="G2737" s="5" t="str">
        <f t="shared" si="42"/>
        <v>View Response</v>
      </c>
      <c r="H2737" t="s">
        <v>3020</v>
      </c>
      <c r="I2737" t="s">
        <v>3024</v>
      </c>
      <c r="J2737" t="s">
        <v>3022</v>
      </c>
      <c r="L2737" t="s">
        <v>2944</v>
      </c>
    </row>
    <row r="2738" spans="1:14" x14ac:dyDescent="0.35">
      <c r="A2738">
        <v>1193327</v>
      </c>
      <c r="B2738" t="s">
        <v>2764</v>
      </c>
      <c r="C2738" t="s">
        <v>1546</v>
      </c>
      <c r="D2738" t="s">
        <v>4</v>
      </c>
      <c r="E2738" s="3" t="s">
        <v>127</v>
      </c>
      <c r="F2738" t="s">
        <v>1547</v>
      </c>
      <c r="G2738" s="5" t="str">
        <f t="shared" si="42"/>
        <v>View Response</v>
      </c>
      <c r="H2738" t="s">
        <v>3020</v>
      </c>
      <c r="I2738" t="s">
        <v>3024</v>
      </c>
      <c r="J2738" t="s">
        <v>3022</v>
      </c>
      <c r="M2738" t="s">
        <v>2917</v>
      </c>
    </row>
    <row r="2739" spans="1:14" x14ac:dyDescent="0.35">
      <c r="A2739">
        <v>1193330</v>
      </c>
      <c r="B2739" t="s">
        <v>2765</v>
      </c>
      <c r="C2739" t="s">
        <v>200</v>
      </c>
      <c r="D2739" t="s">
        <v>4</v>
      </c>
      <c r="E2739" s="3" t="s">
        <v>127</v>
      </c>
      <c r="F2739" t="s">
        <v>1548</v>
      </c>
      <c r="G2739" s="5" t="str">
        <f t="shared" si="42"/>
        <v>View Response</v>
      </c>
      <c r="H2739" t="s">
        <v>3020</v>
      </c>
      <c r="I2739" t="s">
        <v>3023</v>
      </c>
      <c r="J2739" t="s">
        <v>3021</v>
      </c>
      <c r="M2739" t="s">
        <v>2917</v>
      </c>
    </row>
    <row r="2740" spans="1:14" x14ac:dyDescent="0.35">
      <c r="A2740">
        <v>1193331</v>
      </c>
      <c r="B2740" t="s">
        <v>2766</v>
      </c>
      <c r="C2740" t="s">
        <v>1549</v>
      </c>
      <c r="D2740" t="s">
        <v>4</v>
      </c>
      <c r="E2740" s="3" t="s">
        <v>4</v>
      </c>
      <c r="F2740" t="s">
        <v>1550</v>
      </c>
      <c r="G2740" s="5" t="str">
        <f t="shared" si="42"/>
        <v>View Response</v>
      </c>
      <c r="H2740" t="s">
        <v>3020</v>
      </c>
      <c r="I2740" t="s">
        <v>3029</v>
      </c>
      <c r="J2740" t="s">
        <v>3029</v>
      </c>
      <c r="L2740" t="s">
        <v>2949</v>
      </c>
    </row>
    <row r="2741" spans="1:14" x14ac:dyDescent="0.35">
      <c r="A2741">
        <v>1193332</v>
      </c>
      <c r="B2741" t="s">
        <v>2766</v>
      </c>
      <c r="C2741" t="s">
        <v>1549</v>
      </c>
      <c r="D2741" t="s">
        <v>4</v>
      </c>
      <c r="E2741" s="3" t="s">
        <v>4</v>
      </c>
      <c r="F2741" t="s">
        <v>1551</v>
      </c>
      <c r="G2741" s="5" t="str">
        <f t="shared" si="42"/>
        <v>View Response</v>
      </c>
      <c r="H2741" t="s">
        <v>3020</v>
      </c>
      <c r="I2741" t="s">
        <v>3029</v>
      </c>
      <c r="J2741" t="s">
        <v>3029</v>
      </c>
      <c r="L2741" t="s">
        <v>2960</v>
      </c>
    </row>
    <row r="2742" spans="1:14" x14ac:dyDescent="0.35">
      <c r="A2742">
        <v>1193334</v>
      </c>
      <c r="B2742" t="s">
        <v>2766</v>
      </c>
      <c r="C2742" t="s">
        <v>1549</v>
      </c>
      <c r="D2742" t="s">
        <v>4</v>
      </c>
      <c r="E2742" s="3" t="s">
        <v>4</v>
      </c>
      <c r="F2742" t="s">
        <v>1552</v>
      </c>
      <c r="G2742" s="5" t="str">
        <f t="shared" si="42"/>
        <v>View Response</v>
      </c>
      <c r="H2742" t="s">
        <v>3020</v>
      </c>
      <c r="I2742" t="s">
        <v>3029</v>
      </c>
      <c r="J2742" t="s">
        <v>3029</v>
      </c>
      <c r="L2742" t="s">
        <v>2961</v>
      </c>
    </row>
    <row r="2743" spans="1:14" x14ac:dyDescent="0.35">
      <c r="A2743">
        <v>1193334</v>
      </c>
      <c r="B2743" t="s">
        <v>2766</v>
      </c>
      <c r="C2743" t="s">
        <v>1549</v>
      </c>
      <c r="D2743" t="s">
        <v>4</v>
      </c>
      <c r="E2743" s="3" t="s">
        <v>4</v>
      </c>
      <c r="F2743" t="s">
        <v>1552</v>
      </c>
      <c r="G2743" s="5" t="str">
        <f t="shared" si="42"/>
        <v>View Response</v>
      </c>
      <c r="H2743" t="s">
        <v>3020</v>
      </c>
      <c r="I2743" t="s">
        <v>3029</v>
      </c>
      <c r="J2743" t="s">
        <v>3029</v>
      </c>
      <c r="M2743" t="s">
        <v>2945</v>
      </c>
    </row>
    <row r="2744" spans="1:14" x14ac:dyDescent="0.35">
      <c r="A2744">
        <v>1193334</v>
      </c>
      <c r="B2744" t="s">
        <v>2766</v>
      </c>
      <c r="C2744" t="s">
        <v>1549</v>
      </c>
      <c r="D2744" t="s">
        <v>4</v>
      </c>
      <c r="E2744" s="3" t="s">
        <v>4</v>
      </c>
      <c r="F2744" t="s">
        <v>1552</v>
      </c>
      <c r="G2744" s="5" t="str">
        <f t="shared" si="42"/>
        <v>View Response</v>
      </c>
      <c r="H2744" t="s">
        <v>3020</v>
      </c>
      <c r="I2744" t="s">
        <v>3029</v>
      </c>
      <c r="J2744" t="s">
        <v>3029</v>
      </c>
      <c r="M2744" t="s">
        <v>2917</v>
      </c>
    </row>
    <row r="2745" spans="1:14" x14ac:dyDescent="0.35">
      <c r="A2745">
        <v>1193334</v>
      </c>
      <c r="B2745" t="s">
        <v>2766</v>
      </c>
      <c r="C2745" t="s">
        <v>1549</v>
      </c>
      <c r="D2745" t="s">
        <v>4</v>
      </c>
      <c r="E2745" s="3" t="s">
        <v>4</v>
      </c>
      <c r="F2745" t="s">
        <v>1552</v>
      </c>
      <c r="G2745" s="5" t="str">
        <f t="shared" si="42"/>
        <v>View Response</v>
      </c>
      <c r="H2745" t="s">
        <v>3020</v>
      </c>
      <c r="I2745" t="s">
        <v>3029</v>
      </c>
      <c r="J2745" t="s">
        <v>3029</v>
      </c>
      <c r="M2745" t="s">
        <v>2946</v>
      </c>
    </row>
    <row r="2746" spans="1:14" x14ac:dyDescent="0.35">
      <c r="A2746">
        <v>1193334</v>
      </c>
      <c r="B2746" t="s">
        <v>2766</v>
      </c>
      <c r="C2746" t="s">
        <v>1549</v>
      </c>
      <c r="D2746" t="s">
        <v>4</v>
      </c>
      <c r="E2746" s="3" t="s">
        <v>4</v>
      </c>
      <c r="F2746" t="s">
        <v>1552</v>
      </c>
      <c r="G2746" s="5" t="str">
        <f t="shared" si="42"/>
        <v>View Response</v>
      </c>
      <c r="H2746" t="s">
        <v>3020</v>
      </c>
      <c r="I2746" t="s">
        <v>3029</v>
      </c>
      <c r="J2746" t="s">
        <v>3029</v>
      </c>
      <c r="M2746" t="s">
        <v>2947</v>
      </c>
    </row>
    <row r="2747" spans="1:14" x14ac:dyDescent="0.35">
      <c r="A2747">
        <v>1193336</v>
      </c>
      <c r="B2747" t="s">
        <v>2767</v>
      </c>
      <c r="C2747" t="s">
        <v>4</v>
      </c>
      <c r="D2747" t="s">
        <v>4</v>
      </c>
      <c r="E2747" s="3" t="s">
        <v>4</v>
      </c>
      <c r="F2747" t="s">
        <v>1553</v>
      </c>
      <c r="G2747" s="5" t="str">
        <f t="shared" si="42"/>
        <v>View Response</v>
      </c>
      <c r="H2747" t="s">
        <v>3020</v>
      </c>
      <c r="I2747" t="s">
        <v>3029</v>
      </c>
      <c r="J2747" t="s">
        <v>3029</v>
      </c>
      <c r="M2747" t="s">
        <v>2917</v>
      </c>
    </row>
    <row r="2748" spans="1:14" x14ac:dyDescent="0.35">
      <c r="A2748">
        <v>1193339</v>
      </c>
      <c r="B2748" t="s">
        <v>2768</v>
      </c>
      <c r="C2748" t="s">
        <v>4</v>
      </c>
      <c r="D2748" t="s">
        <v>4</v>
      </c>
      <c r="E2748" s="3" t="s">
        <v>4</v>
      </c>
      <c r="F2748" t="s">
        <v>1554</v>
      </c>
      <c r="G2748" s="5" t="str">
        <f t="shared" si="42"/>
        <v>View Response</v>
      </c>
      <c r="H2748" t="s">
        <v>3020</v>
      </c>
      <c r="I2748" t="s">
        <v>3023</v>
      </c>
      <c r="J2748" t="s">
        <v>3029</v>
      </c>
      <c r="L2748" t="s">
        <v>2938</v>
      </c>
    </row>
    <row r="2749" spans="1:14" x14ac:dyDescent="0.35">
      <c r="A2749">
        <v>1193341</v>
      </c>
      <c r="B2749" t="s">
        <v>2769</v>
      </c>
      <c r="C2749" t="s">
        <v>1555</v>
      </c>
      <c r="D2749" t="s">
        <v>4</v>
      </c>
      <c r="E2749" s="3" t="s">
        <v>4</v>
      </c>
      <c r="F2749" t="s">
        <v>1556</v>
      </c>
      <c r="G2749" s="5" t="str">
        <f t="shared" si="42"/>
        <v>View Response</v>
      </c>
      <c r="H2749" t="s">
        <v>3020</v>
      </c>
      <c r="I2749" t="s">
        <v>3029</v>
      </c>
      <c r="J2749" t="s">
        <v>3029</v>
      </c>
      <c r="K2749" t="s">
        <v>2940</v>
      </c>
    </row>
    <row r="2750" spans="1:14" x14ac:dyDescent="0.35">
      <c r="A2750">
        <v>1193341</v>
      </c>
      <c r="B2750" t="s">
        <v>2769</v>
      </c>
      <c r="C2750" t="s">
        <v>1555</v>
      </c>
      <c r="D2750" t="s">
        <v>4</v>
      </c>
      <c r="E2750" s="3" t="s">
        <v>4</v>
      </c>
      <c r="F2750" t="s">
        <v>1556</v>
      </c>
      <c r="G2750" s="5" t="str">
        <f t="shared" si="42"/>
        <v>View Response</v>
      </c>
      <c r="H2750" t="s">
        <v>3020</v>
      </c>
      <c r="I2750" t="s">
        <v>3029</v>
      </c>
      <c r="J2750" t="s">
        <v>3029</v>
      </c>
      <c r="K2750" t="s">
        <v>2941</v>
      </c>
    </row>
    <row r="2751" spans="1:14" x14ac:dyDescent="0.35">
      <c r="A2751">
        <v>1193341</v>
      </c>
      <c r="B2751" t="s">
        <v>2769</v>
      </c>
      <c r="C2751" t="s">
        <v>1555</v>
      </c>
      <c r="D2751" t="s">
        <v>4</v>
      </c>
      <c r="E2751" s="3" t="s">
        <v>4</v>
      </c>
      <c r="F2751" t="s">
        <v>1556</v>
      </c>
      <c r="G2751" s="5" t="str">
        <f t="shared" si="42"/>
        <v>View Response</v>
      </c>
      <c r="H2751" t="s">
        <v>3020</v>
      </c>
      <c r="I2751" t="s">
        <v>3029</v>
      </c>
      <c r="J2751" t="s">
        <v>3029</v>
      </c>
      <c r="N2751" t="s">
        <v>232</v>
      </c>
    </row>
    <row r="2752" spans="1:14" x14ac:dyDescent="0.35">
      <c r="A2752">
        <v>1193341</v>
      </c>
      <c r="B2752" t="s">
        <v>2769</v>
      </c>
      <c r="C2752" t="s">
        <v>1555</v>
      </c>
      <c r="D2752" t="s">
        <v>4</v>
      </c>
      <c r="E2752" s="3" t="s">
        <v>4</v>
      </c>
      <c r="F2752" t="s">
        <v>1556</v>
      </c>
      <c r="G2752" s="5" t="str">
        <f t="shared" si="42"/>
        <v>View Response</v>
      </c>
      <c r="H2752" t="s">
        <v>3020</v>
      </c>
      <c r="I2752" t="s">
        <v>3029</v>
      </c>
      <c r="J2752" t="s">
        <v>3029</v>
      </c>
      <c r="L2752" t="s">
        <v>2987</v>
      </c>
    </row>
    <row r="2753" spans="1:13" x14ac:dyDescent="0.35">
      <c r="A2753">
        <v>1193341</v>
      </c>
      <c r="B2753" t="s">
        <v>2769</v>
      </c>
      <c r="C2753" t="s">
        <v>1555</v>
      </c>
      <c r="D2753" t="s">
        <v>4</v>
      </c>
      <c r="E2753" s="3" t="s">
        <v>4</v>
      </c>
      <c r="F2753" t="s">
        <v>1556</v>
      </c>
      <c r="G2753" s="5" t="str">
        <f t="shared" si="42"/>
        <v>View Response</v>
      </c>
      <c r="H2753" t="s">
        <v>3020</v>
      </c>
      <c r="I2753" t="s">
        <v>3029</v>
      </c>
      <c r="J2753" t="s">
        <v>3029</v>
      </c>
      <c r="L2753" t="s">
        <v>2985</v>
      </c>
    </row>
    <row r="2754" spans="1:13" x14ac:dyDescent="0.35">
      <c r="A2754">
        <v>1193341</v>
      </c>
      <c r="B2754" t="s">
        <v>2769</v>
      </c>
      <c r="C2754" t="s">
        <v>1555</v>
      </c>
      <c r="D2754" t="s">
        <v>4</v>
      </c>
      <c r="E2754" s="3" t="s">
        <v>4</v>
      </c>
      <c r="F2754" t="s">
        <v>1556</v>
      </c>
      <c r="G2754" s="5" t="str">
        <f t="shared" si="42"/>
        <v>View Response</v>
      </c>
      <c r="H2754" t="s">
        <v>3020</v>
      </c>
      <c r="I2754" t="s">
        <v>3029</v>
      </c>
      <c r="J2754" t="s">
        <v>3029</v>
      </c>
      <c r="L2754" t="s">
        <v>2990</v>
      </c>
    </row>
    <row r="2755" spans="1:13" x14ac:dyDescent="0.35">
      <c r="A2755">
        <v>1193341</v>
      </c>
      <c r="B2755" t="s">
        <v>2769</v>
      </c>
      <c r="C2755" t="s">
        <v>1555</v>
      </c>
      <c r="D2755" t="s">
        <v>4</v>
      </c>
      <c r="E2755" s="3" t="s">
        <v>4</v>
      </c>
      <c r="F2755" t="s">
        <v>1556</v>
      </c>
      <c r="G2755" s="5" t="str">
        <f t="shared" ref="G2755:G2818" si="43">HYPERLINK(F2755,"View Response")</f>
        <v>View Response</v>
      </c>
      <c r="H2755" t="s">
        <v>3020</v>
      </c>
      <c r="I2755" t="s">
        <v>3029</v>
      </c>
      <c r="J2755" t="s">
        <v>3029</v>
      </c>
      <c r="L2755" t="s">
        <v>2930</v>
      </c>
    </row>
    <row r="2756" spans="1:13" x14ac:dyDescent="0.35">
      <c r="A2756">
        <v>1193341</v>
      </c>
      <c r="B2756" t="s">
        <v>2769</v>
      </c>
      <c r="C2756" t="s">
        <v>1555</v>
      </c>
      <c r="D2756" t="s">
        <v>4</v>
      </c>
      <c r="E2756" s="3" t="s">
        <v>4</v>
      </c>
      <c r="F2756" t="s">
        <v>1556</v>
      </c>
      <c r="G2756" s="5" t="str">
        <f t="shared" si="43"/>
        <v>View Response</v>
      </c>
      <c r="H2756" t="s">
        <v>3020</v>
      </c>
      <c r="I2756" t="s">
        <v>3029</v>
      </c>
      <c r="J2756" t="s">
        <v>3029</v>
      </c>
      <c r="L2756" t="s">
        <v>2954</v>
      </c>
    </row>
    <row r="2757" spans="1:13" x14ac:dyDescent="0.35">
      <c r="A2757">
        <v>1193341</v>
      </c>
      <c r="B2757" t="s">
        <v>2769</v>
      </c>
      <c r="C2757" t="s">
        <v>1555</v>
      </c>
      <c r="D2757" t="s">
        <v>4</v>
      </c>
      <c r="E2757" s="3" t="s">
        <v>4</v>
      </c>
      <c r="F2757" t="s">
        <v>1556</v>
      </c>
      <c r="G2757" s="5" t="str">
        <f t="shared" si="43"/>
        <v>View Response</v>
      </c>
      <c r="H2757" t="s">
        <v>3020</v>
      </c>
      <c r="I2757" t="s">
        <v>3029</v>
      </c>
      <c r="J2757" t="s">
        <v>3029</v>
      </c>
      <c r="L2757" t="s">
        <v>2955</v>
      </c>
    </row>
    <row r="2758" spans="1:13" x14ac:dyDescent="0.35">
      <c r="A2758">
        <v>1193341</v>
      </c>
      <c r="B2758" t="s">
        <v>2769</v>
      </c>
      <c r="C2758" t="s">
        <v>1555</v>
      </c>
      <c r="D2758" t="s">
        <v>4</v>
      </c>
      <c r="E2758" s="3" t="s">
        <v>4</v>
      </c>
      <c r="F2758" t="s">
        <v>1556</v>
      </c>
      <c r="G2758" s="5" t="str">
        <f t="shared" si="43"/>
        <v>View Response</v>
      </c>
      <c r="H2758" t="s">
        <v>3020</v>
      </c>
      <c r="I2758" t="s">
        <v>3029</v>
      </c>
      <c r="J2758" t="s">
        <v>3029</v>
      </c>
      <c r="L2758" t="s">
        <v>2925</v>
      </c>
    </row>
    <row r="2759" spans="1:13" x14ac:dyDescent="0.35">
      <c r="A2759">
        <v>1193341</v>
      </c>
      <c r="B2759" t="s">
        <v>2769</v>
      </c>
      <c r="C2759" t="s">
        <v>1555</v>
      </c>
      <c r="D2759" t="s">
        <v>4</v>
      </c>
      <c r="E2759" s="3" t="s">
        <v>4</v>
      </c>
      <c r="F2759" t="s">
        <v>1556</v>
      </c>
      <c r="G2759" s="5" t="str">
        <f t="shared" si="43"/>
        <v>View Response</v>
      </c>
      <c r="H2759" t="s">
        <v>3020</v>
      </c>
      <c r="I2759" t="s">
        <v>3029</v>
      </c>
      <c r="J2759" t="s">
        <v>3029</v>
      </c>
      <c r="L2759" t="s">
        <v>2973</v>
      </c>
    </row>
    <row r="2760" spans="1:13" x14ac:dyDescent="0.35">
      <c r="A2760">
        <v>1193341</v>
      </c>
      <c r="B2760" t="s">
        <v>2769</v>
      </c>
      <c r="C2760" t="s">
        <v>1555</v>
      </c>
      <c r="D2760" t="s">
        <v>4</v>
      </c>
      <c r="E2760" s="3" t="s">
        <v>4</v>
      </c>
      <c r="F2760" t="s">
        <v>1556</v>
      </c>
      <c r="G2760" s="5" t="str">
        <f t="shared" si="43"/>
        <v>View Response</v>
      </c>
      <c r="H2760" t="s">
        <v>3020</v>
      </c>
      <c r="I2760" t="s">
        <v>3029</v>
      </c>
      <c r="J2760" t="s">
        <v>3029</v>
      </c>
      <c r="L2760" t="s">
        <v>2937</v>
      </c>
    </row>
    <row r="2761" spans="1:13" x14ac:dyDescent="0.35">
      <c r="A2761">
        <v>1193341</v>
      </c>
      <c r="B2761" t="s">
        <v>2769</v>
      </c>
      <c r="C2761" t="s">
        <v>1555</v>
      </c>
      <c r="D2761" t="s">
        <v>4</v>
      </c>
      <c r="E2761" s="3" t="s">
        <v>4</v>
      </c>
      <c r="F2761" t="s">
        <v>1556</v>
      </c>
      <c r="G2761" s="5" t="str">
        <f t="shared" si="43"/>
        <v>View Response</v>
      </c>
      <c r="H2761" t="s">
        <v>3020</v>
      </c>
      <c r="I2761" t="s">
        <v>3029</v>
      </c>
      <c r="J2761" t="s">
        <v>3029</v>
      </c>
      <c r="M2761" t="s">
        <v>2923</v>
      </c>
    </row>
    <row r="2762" spans="1:13" x14ac:dyDescent="0.35">
      <c r="A2762">
        <v>1193341</v>
      </c>
      <c r="B2762" t="s">
        <v>2769</v>
      </c>
      <c r="C2762" t="s">
        <v>1555</v>
      </c>
      <c r="D2762" t="s">
        <v>4</v>
      </c>
      <c r="E2762" s="3" t="s">
        <v>4</v>
      </c>
      <c r="F2762" t="s">
        <v>1556</v>
      </c>
      <c r="G2762" s="5" t="str">
        <f t="shared" si="43"/>
        <v>View Response</v>
      </c>
      <c r="H2762" t="s">
        <v>3020</v>
      </c>
      <c r="I2762" t="s">
        <v>3029</v>
      </c>
      <c r="J2762" t="s">
        <v>3029</v>
      </c>
      <c r="M2762" t="s">
        <v>2992</v>
      </c>
    </row>
    <row r="2763" spans="1:13" x14ac:dyDescent="0.35">
      <c r="A2763">
        <v>1193341</v>
      </c>
      <c r="B2763" t="s">
        <v>2769</v>
      </c>
      <c r="C2763" t="s">
        <v>1555</v>
      </c>
      <c r="D2763" t="s">
        <v>4</v>
      </c>
      <c r="E2763" s="3" t="s">
        <v>4</v>
      </c>
      <c r="F2763" t="s">
        <v>1556</v>
      </c>
      <c r="G2763" s="5" t="str">
        <f t="shared" si="43"/>
        <v>View Response</v>
      </c>
      <c r="H2763" t="s">
        <v>3020</v>
      </c>
      <c r="I2763" t="s">
        <v>3029</v>
      </c>
      <c r="J2763" t="s">
        <v>3029</v>
      </c>
      <c r="M2763" t="s">
        <v>2918</v>
      </c>
    </row>
    <row r="2764" spans="1:13" x14ac:dyDescent="0.35">
      <c r="A2764">
        <v>1193341</v>
      </c>
      <c r="B2764" t="s">
        <v>2769</v>
      </c>
      <c r="C2764" t="s">
        <v>1555</v>
      </c>
      <c r="D2764" t="s">
        <v>4</v>
      </c>
      <c r="E2764" s="3" t="s">
        <v>4</v>
      </c>
      <c r="F2764" t="s">
        <v>1556</v>
      </c>
      <c r="G2764" s="5" t="str">
        <f t="shared" si="43"/>
        <v>View Response</v>
      </c>
      <c r="H2764" t="s">
        <v>3020</v>
      </c>
      <c r="I2764" t="s">
        <v>3029</v>
      </c>
      <c r="J2764" t="s">
        <v>3029</v>
      </c>
      <c r="M2764" t="s">
        <v>2924</v>
      </c>
    </row>
    <row r="2765" spans="1:13" x14ac:dyDescent="0.35">
      <c r="A2765">
        <v>1193341</v>
      </c>
      <c r="B2765" t="s">
        <v>2769</v>
      </c>
      <c r="C2765" t="s">
        <v>1555</v>
      </c>
      <c r="D2765" t="s">
        <v>4</v>
      </c>
      <c r="E2765" s="3" t="s">
        <v>4</v>
      </c>
      <c r="F2765" t="s">
        <v>1556</v>
      </c>
      <c r="G2765" s="5" t="str">
        <f t="shared" si="43"/>
        <v>View Response</v>
      </c>
      <c r="H2765" t="s">
        <v>3020</v>
      </c>
      <c r="I2765" t="s">
        <v>3029</v>
      </c>
      <c r="J2765" t="s">
        <v>3029</v>
      </c>
      <c r="M2765" t="s">
        <v>2919</v>
      </c>
    </row>
    <row r="2766" spans="1:13" x14ac:dyDescent="0.35">
      <c r="A2766">
        <v>1193341</v>
      </c>
      <c r="B2766" t="s">
        <v>2769</v>
      </c>
      <c r="C2766" t="s">
        <v>1555</v>
      </c>
      <c r="D2766" t="s">
        <v>4</v>
      </c>
      <c r="E2766" s="3" t="s">
        <v>4</v>
      </c>
      <c r="F2766" t="s">
        <v>1556</v>
      </c>
      <c r="G2766" s="5" t="str">
        <f t="shared" si="43"/>
        <v>View Response</v>
      </c>
      <c r="H2766" t="s">
        <v>3020</v>
      </c>
      <c r="I2766" t="s">
        <v>3029</v>
      </c>
      <c r="J2766" t="s">
        <v>3029</v>
      </c>
      <c r="M2766" t="s">
        <v>2921</v>
      </c>
    </row>
    <row r="2767" spans="1:13" x14ac:dyDescent="0.35">
      <c r="A2767">
        <v>1193347</v>
      </c>
      <c r="B2767" t="s">
        <v>2770</v>
      </c>
      <c r="C2767" t="s">
        <v>1557</v>
      </c>
      <c r="D2767" t="s">
        <v>4</v>
      </c>
      <c r="E2767" s="3" t="s">
        <v>4</v>
      </c>
      <c r="F2767" t="s">
        <v>1558</v>
      </c>
      <c r="G2767" s="5" t="str">
        <f t="shared" si="43"/>
        <v>View Response</v>
      </c>
      <c r="H2767" t="s">
        <v>3020</v>
      </c>
      <c r="I2767" t="s">
        <v>3029</v>
      </c>
      <c r="J2767" t="s">
        <v>3029</v>
      </c>
      <c r="L2767" t="s">
        <v>2968</v>
      </c>
    </row>
    <row r="2768" spans="1:13" x14ac:dyDescent="0.35">
      <c r="A2768">
        <v>1193347</v>
      </c>
      <c r="B2768" t="s">
        <v>2770</v>
      </c>
      <c r="C2768" t="s">
        <v>1557</v>
      </c>
      <c r="D2768" t="s">
        <v>4</v>
      </c>
      <c r="E2768" s="3" t="s">
        <v>4</v>
      </c>
      <c r="F2768" t="s">
        <v>1558</v>
      </c>
      <c r="G2768" s="5" t="str">
        <f t="shared" si="43"/>
        <v>View Response</v>
      </c>
      <c r="H2768" t="s">
        <v>3020</v>
      </c>
      <c r="I2768" t="s">
        <v>3029</v>
      </c>
      <c r="J2768" t="s">
        <v>3029</v>
      </c>
      <c r="L2768" t="s">
        <v>2982</v>
      </c>
    </row>
    <row r="2769" spans="1:13" x14ac:dyDescent="0.35">
      <c r="A2769">
        <v>1193347</v>
      </c>
      <c r="B2769" t="s">
        <v>2770</v>
      </c>
      <c r="C2769" t="s">
        <v>1557</v>
      </c>
      <c r="D2769" t="s">
        <v>4</v>
      </c>
      <c r="E2769" s="3" t="s">
        <v>4</v>
      </c>
      <c r="F2769" t="s">
        <v>1558</v>
      </c>
      <c r="G2769" s="5" t="str">
        <f t="shared" si="43"/>
        <v>View Response</v>
      </c>
      <c r="H2769" t="s">
        <v>3020</v>
      </c>
      <c r="I2769" t="s">
        <v>3029</v>
      </c>
      <c r="J2769" t="s">
        <v>3029</v>
      </c>
      <c r="L2769" t="s">
        <v>2925</v>
      </c>
    </row>
    <row r="2770" spans="1:13" x14ac:dyDescent="0.35">
      <c r="A2770">
        <v>1193347</v>
      </c>
      <c r="B2770" t="s">
        <v>2770</v>
      </c>
      <c r="C2770" t="s">
        <v>1557</v>
      </c>
      <c r="D2770" t="s">
        <v>4</v>
      </c>
      <c r="E2770" s="3" t="s">
        <v>4</v>
      </c>
      <c r="F2770" t="s">
        <v>1558</v>
      </c>
      <c r="G2770" s="5" t="str">
        <f t="shared" si="43"/>
        <v>View Response</v>
      </c>
      <c r="H2770" t="s">
        <v>3020</v>
      </c>
      <c r="I2770" t="s">
        <v>3029</v>
      </c>
      <c r="J2770" t="s">
        <v>3029</v>
      </c>
      <c r="L2770" t="s">
        <v>2938</v>
      </c>
    </row>
    <row r="2771" spans="1:13" x14ac:dyDescent="0.35">
      <c r="A2771">
        <v>1193350</v>
      </c>
      <c r="B2771" t="s">
        <v>2047</v>
      </c>
      <c r="C2771" t="s">
        <v>4</v>
      </c>
      <c r="D2771" t="s">
        <v>4</v>
      </c>
      <c r="E2771" s="3" t="s">
        <v>127</v>
      </c>
      <c r="F2771" t="s">
        <v>1559</v>
      </c>
      <c r="G2771" s="5" t="str">
        <f t="shared" si="43"/>
        <v>View Response</v>
      </c>
      <c r="H2771" t="s">
        <v>3020</v>
      </c>
      <c r="I2771" t="s">
        <v>3029</v>
      </c>
      <c r="J2771" t="s">
        <v>3021</v>
      </c>
      <c r="L2771" t="s">
        <v>2961</v>
      </c>
    </row>
    <row r="2772" spans="1:13" x14ac:dyDescent="0.35">
      <c r="A2772">
        <v>1193350</v>
      </c>
      <c r="B2772" t="s">
        <v>2047</v>
      </c>
      <c r="C2772" t="s">
        <v>4</v>
      </c>
      <c r="D2772" t="s">
        <v>4</v>
      </c>
      <c r="E2772" s="3" t="s">
        <v>127</v>
      </c>
      <c r="F2772" t="s">
        <v>1559</v>
      </c>
      <c r="G2772" s="5" t="str">
        <f t="shared" si="43"/>
        <v>View Response</v>
      </c>
      <c r="H2772" t="s">
        <v>3020</v>
      </c>
      <c r="I2772" t="s">
        <v>3029</v>
      </c>
      <c r="J2772" t="s">
        <v>3021</v>
      </c>
      <c r="L2772" t="s">
        <v>2955</v>
      </c>
    </row>
    <row r="2773" spans="1:13" x14ac:dyDescent="0.35">
      <c r="A2773">
        <v>1193350</v>
      </c>
      <c r="B2773" t="s">
        <v>2047</v>
      </c>
      <c r="C2773" t="s">
        <v>4</v>
      </c>
      <c r="D2773" t="s">
        <v>4</v>
      </c>
      <c r="E2773" s="3" t="s">
        <v>127</v>
      </c>
      <c r="F2773" t="s">
        <v>1559</v>
      </c>
      <c r="G2773" s="5" t="str">
        <f t="shared" si="43"/>
        <v>View Response</v>
      </c>
      <c r="H2773" t="s">
        <v>3020</v>
      </c>
      <c r="I2773" t="s">
        <v>3029</v>
      </c>
      <c r="J2773" t="s">
        <v>3021</v>
      </c>
      <c r="M2773" t="s">
        <v>2931</v>
      </c>
    </row>
    <row r="2774" spans="1:13" x14ac:dyDescent="0.35">
      <c r="A2774">
        <v>1193350</v>
      </c>
      <c r="B2774" t="s">
        <v>2047</v>
      </c>
      <c r="C2774" t="s">
        <v>4</v>
      </c>
      <c r="D2774" t="s">
        <v>4</v>
      </c>
      <c r="E2774" s="3" t="s">
        <v>127</v>
      </c>
      <c r="F2774" t="s">
        <v>1559</v>
      </c>
      <c r="G2774" s="5" t="str">
        <f t="shared" si="43"/>
        <v>View Response</v>
      </c>
      <c r="H2774" t="s">
        <v>3020</v>
      </c>
      <c r="I2774" t="s">
        <v>3029</v>
      </c>
      <c r="J2774" t="s">
        <v>3021</v>
      </c>
      <c r="M2774" t="s">
        <v>2932</v>
      </c>
    </row>
    <row r="2775" spans="1:13" x14ac:dyDescent="0.35">
      <c r="A2775">
        <v>1193352</v>
      </c>
      <c r="B2775" t="s">
        <v>2771</v>
      </c>
      <c r="C2775" t="s">
        <v>4</v>
      </c>
      <c r="D2775" t="s">
        <v>4</v>
      </c>
      <c r="E2775" s="3" t="s">
        <v>4</v>
      </c>
      <c r="F2775" t="s">
        <v>1560</v>
      </c>
      <c r="G2775" s="5" t="str">
        <f t="shared" si="43"/>
        <v>View Response</v>
      </c>
      <c r="H2775" t="s">
        <v>3020</v>
      </c>
      <c r="I2775" t="s">
        <v>3024</v>
      </c>
      <c r="J2775" t="s">
        <v>3022</v>
      </c>
      <c r="M2775" t="s">
        <v>2917</v>
      </c>
    </row>
    <row r="2776" spans="1:13" x14ac:dyDescent="0.35">
      <c r="A2776">
        <v>1193353</v>
      </c>
      <c r="B2776" t="s">
        <v>2772</v>
      </c>
      <c r="C2776" t="s">
        <v>4</v>
      </c>
      <c r="D2776" t="s">
        <v>4</v>
      </c>
      <c r="E2776" s="3" t="s">
        <v>4</v>
      </c>
      <c r="F2776" t="s">
        <v>1561</v>
      </c>
      <c r="G2776" s="5" t="str">
        <f t="shared" si="43"/>
        <v>View Response</v>
      </c>
      <c r="H2776" t="s">
        <v>3020</v>
      </c>
      <c r="I2776" t="s">
        <v>3023</v>
      </c>
      <c r="J2776" t="s">
        <v>3029</v>
      </c>
      <c r="M2776" t="s">
        <v>2935</v>
      </c>
    </row>
    <row r="2777" spans="1:13" x14ac:dyDescent="0.35">
      <c r="A2777">
        <v>1193353</v>
      </c>
      <c r="B2777" t="s">
        <v>2772</v>
      </c>
      <c r="C2777" t="s">
        <v>4</v>
      </c>
      <c r="D2777" t="s">
        <v>4</v>
      </c>
      <c r="E2777" s="3" t="s">
        <v>4</v>
      </c>
      <c r="F2777" t="s">
        <v>1561</v>
      </c>
      <c r="G2777" s="5" t="str">
        <f t="shared" si="43"/>
        <v>View Response</v>
      </c>
      <c r="H2777" t="s">
        <v>3020</v>
      </c>
      <c r="I2777" t="s">
        <v>3023</v>
      </c>
      <c r="J2777" t="s">
        <v>3029</v>
      </c>
      <c r="M2777" t="s">
        <v>2936</v>
      </c>
    </row>
    <row r="2778" spans="1:13" x14ac:dyDescent="0.35">
      <c r="A2778">
        <v>1193354</v>
      </c>
      <c r="B2778" t="s">
        <v>2773</v>
      </c>
      <c r="C2778" t="s">
        <v>4</v>
      </c>
      <c r="D2778" t="s">
        <v>4</v>
      </c>
      <c r="E2778" s="3" t="s">
        <v>4</v>
      </c>
      <c r="F2778" t="s">
        <v>1562</v>
      </c>
      <c r="G2778" s="5" t="str">
        <f t="shared" si="43"/>
        <v>View Response</v>
      </c>
      <c r="H2778" t="s">
        <v>3020</v>
      </c>
      <c r="I2778" t="s">
        <v>3023</v>
      </c>
      <c r="J2778" t="s">
        <v>3021</v>
      </c>
      <c r="M2778" t="s">
        <v>2917</v>
      </c>
    </row>
    <row r="2779" spans="1:13" x14ac:dyDescent="0.35">
      <c r="A2779">
        <v>1193355</v>
      </c>
      <c r="B2779" t="s">
        <v>2774</v>
      </c>
      <c r="C2779" t="s">
        <v>4</v>
      </c>
      <c r="D2779" t="s">
        <v>4</v>
      </c>
      <c r="E2779" s="3" t="s">
        <v>4</v>
      </c>
      <c r="F2779" t="s">
        <v>1563</v>
      </c>
      <c r="G2779" s="5" t="str">
        <f t="shared" si="43"/>
        <v>View Response</v>
      </c>
      <c r="H2779" t="s">
        <v>3020</v>
      </c>
      <c r="I2779" t="s">
        <v>3023</v>
      </c>
      <c r="J2779" t="s">
        <v>3029</v>
      </c>
      <c r="M2779" t="s">
        <v>2935</v>
      </c>
    </row>
    <row r="2780" spans="1:13" x14ac:dyDescent="0.35">
      <c r="A2780">
        <v>1193355</v>
      </c>
      <c r="B2780" t="s">
        <v>2774</v>
      </c>
      <c r="C2780" t="s">
        <v>4</v>
      </c>
      <c r="D2780" t="s">
        <v>4</v>
      </c>
      <c r="E2780" s="3" t="s">
        <v>4</v>
      </c>
      <c r="F2780" t="s">
        <v>1563</v>
      </c>
      <c r="G2780" s="5" t="str">
        <f t="shared" si="43"/>
        <v>View Response</v>
      </c>
      <c r="H2780" t="s">
        <v>3020</v>
      </c>
      <c r="I2780" t="s">
        <v>3023</v>
      </c>
      <c r="J2780" t="s">
        <v>3029</v>
      </c>
      <c r="M2780" t="s">
        <v>2936</v>
      </c>
    </row>
    <row r="2781" spans="1:13" x14ac:dyDescent="0.35">
      <c r="A2781">
        <v>1193356</v>
      </c>
      <c r="B2781" t="s">
        <v>2775</v>
      </c>
      <c r="C2781" t="s">
        <v>4</v>
      </c>
      <c r="D2781" t="s">
        <v>4</v>
      </c>
      <c r="E2781" s="3" t="s">
        <v>4</v>
      </c>
      <c r="F2781" t="s">
        <v>1564</v>
      </c>
      <c r="G2781" s="5" t="str">
        <f t="shared" si="43"/>
        <v>View Response</v>
      </c>
      <c r="H2781" t="s">
        <v>3020</v>
      </c>
      <c r="I2781" t="s">
        <v>3029</v>
      </c>
      <c r="J2781" t="s">
        <v>3029</v>
      </c>
      <c r="M2781" t="s">
        <v>2917</v>
      </c>
    </row>
    <row r="2782" spans="1:13" x14ac:dyDescent="0.35">
      <c r="A2782">
        <v>1193359</v>
      </c>
      <c r="B2782" t="s">
        <v>2776</v>
      </c>
      <c r="C2782" t="s">
        <v>4</v>
      </c>
      <c r="D2782" t="s">
        <v>4</v>
      </c>
      <c r="E2782" s="3" t="s">
        <v>4</v>
      </c>
      <c r="F2782" t="s">
        <v>1565</v>
      </c>
      <c r="G2782" s="5" t="str">
        <f t="shared" si="43"/>
        <v>View Response</v>
      </c>
      <c r="H2782" t="s">
        <v>3020</v>
      </c>
      <c r="I2782" t="s">
        <v>3029</v>
      </c>
      <c r="J2782" t="s">
        <v>3029</v>
      </c>
      <c r="M2782" t="s">
        <v>2917</v>
      </c>
    </row>
    <row r="2783" spans="1:13" x14ac:dyDescent="0.35">
      <c r="A2783">
        <v>1193362</v>
      </c>
      <c r="B2783" t="s">
        <v>2777</v>
      </c>
      <c r="C2783" t="s">
        <v>4</v>
      </c>
      <c r="D2783" t="s">
        <v>4</v>
      </c>
      <c r="E2783" s="3" t="s">
        <v>4</v>
      </c>
      <c r="F2783" t="s">
        <v>1566</v>
      </c>
      <c r="G2783" s="5" t="str">
        <f t="shared" si="43"/>
        <v>View Response</v>
      </c>
      <c r="H2783" t="s">
        <v>3020</v>
      </c>
      <c r="I2783" t="s">
        <v>3023</v>
      </c>
      <c r="J2783" t="s">
        <v>3021</v>
      </c>
      <c r="M2783" t="s">
        <v>2917</v>
      </c>
    </row>
    <row r="2784" spans="1:13" x14ac:dyDescent="0.35">
      <c r="A2784">
        <v>1193372</v>
      </c>
      <c r="B2784" t="s">
        <v>2778</v>
      </c>
      <c r="C2784" t="s">
        <v>4</v>
      </c>
      <c r="D2784" t="s">
        <v>4</v>
      </c>
      <c r="E2784" s="3" t="s">
        <v>4</v>
      </c>
      <c r="F2784" t="s">
        <v>1567</v>
      </c>
      <c r="G2784" s="5" t="str">
        <f t="shared" si="43"/>
        <v>View Response</v>
      </c>
      <c r="H2784" t="s">
        <v>3020</v>
      </c>
      <c r="I2784" t="s">
        <v>3029</v>
      </c>
      <c r="J2784" t="s">
        <v>3029</v>
      </c>
      <c r="M2784" t="s">
        <v>2917</v>
      </c>
    </row>
    <row r="2785" spans="1:13" x14ac:dyDescent="0.35">
      <c r="A2785">
        <v>1193381</v>
      </c>
      <c r="B2785" t="s">
        <v>2779</v>
      </c>
      <c r="C2785" t="s">
        <v>4</v>
      </c>
      <c r="D2785" t="s">
        <v>4</v>
      </c>
      <c r="E2785" s="3" t="s">
        <v>4</v>
      </c>
      <c r="F2785" t="s">
        <v>1568</v>
      </c>
      <c r="G2785" s="5" t="str">
        <f t="shared" si="43"/>
        <v>View Response</v>
      </c>
      <c r="H2785" t="s">
        <v>3020</v>
      </c>
      <c r="I2785" t="s">
        <v>3023</v>
      </c>
      <c r="J2785" t="s">
        <v>3029</v>
      </c>
      <c r="M2785" t="s">
        <v>2935</v>
      </c>
    </row>
    <row r="2786" spans="1:13" x14ac:dyDescent="0.35">
      <c r="A2786">
        <v>1193381</v>
      </c>
      <c r="B2786" t="s">
        <v>2779</v>
      </c>
      <c r="C2786" t="s">
        <v>4</v>
      </c>
      <c r="D2786" t="s">
        <v>4</v>
      </c>
      <c r="E2786" s="3" t="s">
        <v>4</v>
      </c>
      <c r="F2786" t="s">
        <v>1568</v>
      </c>
      <c r="G2786" s="5" t="str">
        <f t="shared" si="43"/>
        <v>View Response</v>
      </c>
      <c r="H2786" t="s">
        <v>3020</v>
      </c>
      <c r="I2786" t="s">
        <v>3023</v>
      </c>
      <c r="J2786" t="s">
        <v>3029</v>
      </c>
      <c r="M2786" t="s">
        <v>2936</v>
      </c>
    </row>
    <row r="2787" spans="1:13" x14ac:dyDescent="0.35">
      <c r="A2787">
        <v>1193383</v>
      </c>
      <c r="B2787" t="s">
        <v>2780</v>
      </c>
      <c r="C2787" t="s">
        <v>4</v>
      </c>
      <c r="D2787" t="s">
        <v>4</v>
      </c>
      <c r="E2787" s="3" t="s">
        <v>4</v>
      </c>
      <c r="F2787" t="s">
        <v>1569</v>
      </c>
      <c r="G2787" s="5" t="str">
        <f t="shared" si="43"/>
        <v>View Response</v>
      </c>
      <c r="H2787" t="s">
        <v>3020</v>
      </c>
      <c r="I2787" t="s">
        <v>3023</v>
      </c>
      <c r="J2787" t="s">
        <v>3029</v>
      </c>
      <c r="M2787" t="s">
        <v>2923</v>
      </c>
    </row>
    <row r="2788" spans="1:13" x14ac:dyDescent="0.35">
      <c r="A2788">
        <v>1193383</v>
      </c>
      <c r="B2788" t="s">
        <v>2780</v>
      </c>
      <c r="C2788" t="s">
        <v>4</v>
      </c>
      <c r="D2788" t="s">
        <v>4</v>
      </c>
      <c r="E2788" s="3" t="s">
        <v>4</v>
      </c>
      <c r="F2788" t="s">
        <v>1569</v>
      </c>
      <c r="G2788" s="5" t="str">
        <f t="shared" si="43"/>
        <v>View Response</v>
      </c>
      <c r="H2788" t="s">
        <v>3020</v>
      </c>
      <c r="I2788" t="s">
        <v>3023</v>
      </c>
      <c r="J2788" t="s">
        <v>3029</v>
      </c>
      <c r="M2788" t="s">
        <v>2924</v>
      </c>
    </row>
    <row r="2789" spans="1:13" x14ac:dyDescent="0.35">
      <c r="A2789">
        <v>1193385</v>
      </c>
      <c r="B2789" t="s">
        <v>2781</v>
      </c>
      <c r="C2789" t="s">
        <v>4</v>
      </c>
      <c r="D2789" t="s">
        <v>4</v>
      </c>
      <c r="E2789" s="3" t="s">
        <v>4</v>
      </c>
      <c r="F2789" t="s">
        <v>1570</v>
      </c>
      <c r="G2789" s="5" t="str">
        <f t="shared" si="43"/>
        <v>View Response</v>
      </c>
      <c r="H2789" t="s">
        <v>3020</v>
      </c>
      <c r="I2789" t="s">
        <v>3023</v>
      </c>
      <c r="J2789" t="s">
        <v>3029</v>
      </c>
      <c r="M2789" t="s">
        <v>2923</v>
      </c>
    </row>
    <row r="2790" spans="1:13" x14ac:dyDescent="0.35">
      <c r="A2790">
        <v>1193385</v>
      </c>
      <c r="B2790" t="s">
        <v>2781</v>
      </c>
      <c r="C2790" t="s">
        <v>4</v>
      </c>
      <c r="D2790" t="s">
        <v>4</v>
      </c>
      <c r="E2790" s="3" t="s">
        <v>4</v>
      </c>
      <c r="F2790" t="s">
        <v>1570</v>
      </c>
      <c r="G2790" s="5" t="str">
        <f t="shared" si="43"/>
        <v>View Response</v>
      </c>
      <c r="H2790" t="s">
        <v>3020</v>
      </c>
      <c r="I2790" t="s">
        <v>3023</v>
      </c>
      <c r="J2790" t="s">
        <v>3029</v>
      </c>
      <c r="M2790" t="s">
        <v>2924</v>
      </c>
    </row>
    <row r="2791" spans="1:13" x14ac:dyDescent="0.35">
      <c r="A2791">
        <v>1193386</v>
      </c>
      <c r="B2791" t="s">
        <v>2782</v>
      </c>
      <c r="C2791" t="s">
        <v>4</v>
      </c>
      <c r="D2791" t="s">
        <v>4</v>
      </c>
      <c r="E2791" s="3" t="s">
        <v>4</v>
      </c>
      <c r="F2791" t="s">
        <v>1571</v>
      </c>
      <c r="G2791" s="5" t="str">
        <f t="shared" si="43"/>
        <v>View Response</v>
      </c>
      <c r="H2791" t="s">
        <v>3020</v>
      </c>
      <c r="I2791" t="s">
        <v>3023</v>
      </c>
      <c r="J2791" t="s">
        <v>3029</v>
      </c>
      <c r="M2791" t="s">
        <v>2935</v>
      </c>
    </row>
    <row r="2792" spans="1:13" x14ac:dyDescent="0.35">
      <c r="A2792">
        <v>1193386</v>
      </c>
      <c r="B2792" t="s">
        <v>2782</v>
      </c>
      <c r="C2792" t="s">
        <v>4</v>
      </c>
      <c r="D2792" t="s">
        <v>4</v>
      </c>
      <c r="E2792" s="3" t="s">
        <v>4</v>
      </c>
      <c r="F2792" t="s">
        <v>1571</v>
      </c>
      <c r="G2792" s="5" t="str">
        <f t="shared" si="43"/>
        <v>View Response</v>
      </c>
      <c r="H2792" t="s">
        <v>3020</v>
      </c>
      <c r="I2792" t="s">
        <v>3023</v>
      </c>
      <c r="J2792" t="s">
        <v>3029</v>
      </c>
      <c r="M2792" t="s">
        <v>2936</v>
      </c>
    </row>
    <row r="2793" spans="1:13" x14ac:dyDescent="0.35">
      <c r="A2793">
        <v>1193390</v>
      </c>
      <c r="B2793" t="s">
        <v>2783</v>
      </c>
      <c r="C2793" t="s">
        <v>4</v>
      </c>
      <c r="D2793" t="s">
        <v>4</v>
      </c>
      <c r="E2793" s="3" t="s">
        <v>4</v>
      </c>
      <c r="F2793" t="s">
        <v>1572</v>
      </c>
      <c r="G2793" s="5" t="str">
        <f t="shared" si="43"/>
        <v>View Response</v>
      </c>
      <c r="H2793" t="s">
        <v>3020</v>
      </c>
      <c r="I2793" t="s">
        <v>3023</v>
      </c>
      <c r="J2793" t="s">
        <v>3029</v>
      </c>
      <c r="L2793" t="s">
        <v>2938</v>
      </c>
    </row>
    <row r="2794" spans="1:13" x14ac:dyDescent="0.35">
      <c r="A2794">
        <v>1193390</v>
      </c>
      <c r="B2794" t="s">
        <v>2783</v>
      </c>
      <c r="C2794" t="s">
        <v>4</v>
      </c>
      <c r="D2794" t="s">
        <v>4</v>
      </c>
      <c r="E2794" s="3" t="s">
        <v>4</v>
      </c>
      <c r="F2794" t="s">
        <v>1572</v>
      </c>
      <c r="G2794" s="5" t="str">
        <f t="shared" si="43"/>
        <v>View Response</v>
      </c>
      <c r="H2794" t="s">
        <v>3020</v>
      </c>
      <c r="I2794" t="s">
        <v>3023</v>
      </c>
      <c r="J2794" t="s">
        <v>3029</v>
      </c>
      <c r="M2794" t="s">
        <v>2923</v>
      </c>
    </row>
    <row r="2795" spans="1:13" x14ac:dyDescent="0.35">
      <c r="A2795">
        <v>1193390</v>
      </c>
      <c r="B2795" t="s">
        <v>2783</v>
      </c>
      <c r="C2795" t="s">
        <v>4</v>
      </c>
      <c r="D2795" t="s">
        <v>4</v>
      </c>
      <c r="E2795" s="3" t="s">
        <v>4</v>
      </c>
      <c r="F2795" t="s">
        <v>1572</v>
      </c>
      <c r="G2795" s="5" t="str">
        <f t="shared" si="43"/>
        <v>View Response</v>
      </c>
      <c r="H2795" t="s">
        <v>3020</v>
      </c>
      <c r="I2795" t="s">
        <v>3023</v>
      </c>
      <c r="J2795" t="s">
        <v>3029</v>
      </c>
      <c r="M2795" t="s">
        <v>2924</v>
      </c>
    </row>
    <row r="2796" spans="1:13" x14ac:dyDescent="0.35">
      <c r="A2796">
        <v>1193394</v>
      </c>
      <c r="B2796" t="s">
        <v>2784</v>
      </c>
      <c r="C2796" t="s">
        <v>4</v>
      </c>
      <c r="D2796" t="s">
        <v>4</v>
      </c>
      <c r="E2796" s="3" t="s">
        <v>4</v>
      </c>
      <c r="F2796" t="s">
        <v>1573</v>
      </c>
      <c r="G2796" s="5" t="str">
        <f t="shared" si="43"/>
        <v>View Response</v>
      </c>
      <c r="H2796" t="s">
        <v>3020</v>
      </c>
      <c r="I2796" t="s">
        <v>3023</v>
      </c>
      <c r="J2796" t="s">
        <v>3029</v>
      </c>
      <c r="M2796" t="s">
        <v>2923</v>
      </c>
    </row>
    <row r="2797" spans="1:13" x14ac:dyDescent="0.35">
      <c r="A2797">
        <v>1193394</v>
      </c>
      <c r="B2797" t="s">
        <v>2784</v>
      </c>
      <c r="C2797" t="s">
        <v>4</v>
      </c>
      <c r="D2797" t="s">
        <v>4</v>
      </c>
      <c r="E2797" s="3" t="s">
        <v>4</v>
      </c>
      <c r="F2797" t="s">
        <v>1573</v>
      </c>
      <c r="G2797" s="5" t="str">
        <f t="shared" si="43"/>
        <v>View Response</v>
      </c>
      <c r="H2797" t="s">
        <v>3020</v>
      </c>
      <c r="I2797" t="s">
        <v>3023</v>
      </c>
      <c r="J2797" t="s">
        <v>3029</v>
      </c>
      <c r="M2797" t="s">
        <v>2924</v>
      </c>
    </row>
    <row r="2798" spans="1:13" x14ac:dyDescent="0.35">
      <c r="A2798">
        <v>1193396</v>
      </c>
      <c r="B2798" t="s">
        <v>2785</v>
      </c>
      <c r="C2798" t="s">
        <v>4</v>
      </c>
      <c r="D2798" t="s">
        <v>4</v>
      </c>
      <c r="E2798" s="3" t="s">
        <v>4</v>
      </c>
      <c r="F2798" t="s">
        <v>1574</v>
      </c>
      <c r="G2798" s="5" t="str">
        <f t="shared" si="43"/>
        <v>View Response</v>
      </c>
      <c r="H2798" t="s">
        <v>3020</v>
      </c>
      <c r="I2798" t="s">
        <v>3023</v>
      </c>
      <c r="J2798" t="s">
        <v>3029</v>
      </c>
      <c r="M2798" t="s">
        <v>2923</v>
      </c>
    </row>
    <row r="2799" spans="1:13" x14ac:dyDescent="0.35">
      <c r="A2799">
        <v>1193396</v>
      </c>
      <c r="B2799" t="s">
        <v>2785</v>
      </c>
      <c r="C2799" t="s">
        <v>4</v>
      </c>
      <c r="D2799" t="s">
        <v>4</v>
      </c>
      <c r="E2799" s="3" t="s">
        <v>4</v>
      </c>
      <c r="F2799" t="s">
        <v>1574</v>
      </c>
      <c r="G2799" s="5" t="str">
        <f t="shared" si="43"/>
        <v>View Response</v>
      </c>
      <c r="H2799" t="s">
        <v>3020</v>
      </c>
      <c r="I2799" t="s">
        <v>3023</v>
      </c>
      <c r="J2799" t="s">
        <v>3029</v>
      </c>
      <c r="M2799" t="s">
        <v>2924</v>
      </c>
    </row>
    <row r="2800" spans="1:13" x14ac:dyDescent="0.35">
      <c r="A2800">
        <v>1193401</v>
      </c>
      <c r="B2800" t="s">
        <v>2786</v>
      </c>
      <c r="C2800" t="s">
        <v>4</v>
      </c>
      <c r="D2800" t="s">
        <v>4</v>
      </c>
      <c r="E2800" s="3" t="s">
        <v>4</v>
      </c>
      <c r="F2800" t="s">
        <v>1575</v>
      </c>
      <c r="G2800" s="5" t="str">
        <f t="shared" si="43"/>
        <v>View Response</v>
      </c>
      <c r="H2800" t="s">
        <v>3020</v>
      </c>
      <c r="I2800" t="s">
        <v>3023</v>
      </c>
      <c r="J2800" t="s">
        <v>3029</v>
      </c>
      <c r="M2800" t="s">
        <v>2923</v>
      </c>
    </row>
    <row r="2801" spans="1:13" x14ac:dyDescent="0.35">
      <c r="A2801">
        <v>1193401</v>
      </c>
      <c r="B2801" t="s">
        <v>2786</v>
      </c>
      <c r="C2801" t="s">
        <v>4</v>
      </c>
      <c r="D2801" t="s">
        <v>4</v>
      </c>
      <c r="E2801" s="3" t="s">
        <v>4</v>
      </c>
      <c r="F2801" t="s">
        <v>1575</v>
      </c>
      <c r="G2801" s="5" t="str">
        <f t="shared" si="43"/>
        <v>View Response</v>
      </c>
      <c r="H2801" t="s">
        <v>3020</v>
      </c>
      <c r="I2801" t="s">
        <v>3023</v>
      </c>
      <c r="J2801" t="s">
        <v>3029</v>
      </c>
      <c r="M2801" t="s">
        <v>2924</v>
      </c>
    </row>
    <row r="2802" spans="1:13" x14ac:dyDescent="0.35">
      <c r="A2802">
        <v>1193402</v>
      </c>
      <c r="B2802" t="s">
        <v>2787</v>
      </c>
      <c r="C2802" t="s">
        <v>4</v>
      </c>
      <c r="D2802" t="s">
        <v>4</v>
      </c>
      <c r="E2802" s="3" t="s">
        <v>4</v>
      </c>
      <c r="F2802" t="s">
        <v>1576</v>
      </c>
      <c r="G2802" s="5" t="str">
        <f t="shared" si="43"/>
        <v>View Response</v>
      </c>
      <c r="H2802" t="s">
        <v>3020</v>
      </c>
      <c r="I2802" t="s">
        <v>3023</v>
      </c>
      <c r="J2802" t="s">
        <v>3029</v>
      </c>
      <c r="M2802" t="s">
        <v>2923</v>
      </c>
    </row>
    <row r="2803" spans="1:13" x14ac:dyDescent="0.35">
      <c r="A2803">
        <v>1193402</v>
      </c>
      <c r="B2803" t="s">
        <v>2787</v>
      </c>
      <c r="C2803" t="s">
        <v>4</v>
      </c>
      <c r="D2803" t="s">
        <v>4</v>
      </c>
      <c r="E2803" s="3" t="s">
        <v>4</v>
      </c>
      <c r="F2803" t="s">
        <v>1576</v>
      </c>
      <c r="G2803" s="5" t="str">
        <f t="shared" si="43"/>
        <v>View Response</v>
      </c>
      <c r="H2803" t="s">
        <v>3020</v>
      </c>
      <c r="I2803" t="s">
        <v>3023</v>
      </c>
      <c r="J2803" t="s">
        <v>3029</v>
      </c>
      <c r="M2803" t="s">
        <v>2924</v>
      </c>
    </row>
    <row r="2804" spans="1:13" x14ac:dyDescent="0.35">
      <c r="A2804">
        <v>1193403</v>
      </c>
      <c r="B2804" t="s">
        <v>2788</v>
      </c>
      <c r="C2804" t="s">
        <v>4</v>
      </c>
      <c r="D2804" t="s">
        <v>4</v>
      </c>
      <c r="E2804" s="3" t="s">
        <v>4</v>
      </c>
      <c r="F2804" t="s">
        <v>1577</v>
      </c>
      <c r="G2804" s="5" t="str">
        <f t="shared" si="43"/>
        <v>View Response</v>
      </c>
      <c r="H2804" t="s">
        <v>3020</v>
      </c>
      <c r="I2804" t="s">
        <v>3023</v>
      </c>
      <c r="J2804" t="s">
        <v>3029</v>
      </c>
      <c r="M2804" t="s">
        <v>2923</v>
      </c>
    </row>
    <row r="2805" spans="1:13" x14ac:dyDescent="0.35">
      <c r="A2805">
        <v>1193403</v>
      </c>
      <c r="B2805" t="s">
        <v>2788</v>
      </c>
      <c r="C2805" t="s">
        <v>4</v>
      </c>
      <c r="D2805" t="s">
        <v>4</v>
      </c>
      <c r="E2805" s="3" t="s">
        <v>4</v>
      </c>
      <c r="F2805" t="s">
        <v>1577</v>
      </c>
      <c r="G2805" s="5" t="str">
        <f t="shared" si="43"/>
        <v>View Response</v>
      </c>
      <c r="H2805" t="s">
        <v>3020</v>
      </c>
      <c r="I2805" t="s">
        <v>3023</v>
      </c>
      <c r="J2805" t="s">
        <v>3029</v>
      </c>
      <c r="M2805" t="s">
        <v>2924</v>
      </c>
    </row>
    <row r="2806" spans="1:13" x14ac:dyDescent="0.35">
      <c r="A2806">
        <v>1193405</v>
      </c>
      <c r="B2806" t="s">
        <v>2355</v>
      </c>
      <c r="C2806" t="s">
        <v>4</v>
      </c>
      <c r="D2806" t="s">
        <v>4</v>
      </c>
      <c r="E2806" s="3" t="s">
        <v>4</v>
      </c>
      <c r="F2806" t="s">
        <v>1578</v>
      </c>
      <c r="G2806" s="5" t="str">
        <f t="shared" si="43"/>
        <v>View Response</v>
      </c>
      <c r="H2806" t="s">
        <v>3020</v>
      </c>
      <c r="I2806" t="s">
        <v>3023</v>
      </c>
      <c r="J2806" t="s">
        <v>3029</v>
      </c>
      <c r="M2806" t="s">
        <v>2923</v>
      </c>
    </row>
    <row r="2807" spans="1:13" x14ac:dyDescent="0.35">
      <c r="A2807">
        <v>1193405</v>
      </c>
      <c r="B2807" t="s">
        <v>2355</v>
      </c>
      <c r="C2807" t="s">
        <v>4</v>
      </c>
      <c r="D2807" t="s">
        <v>4</v>
      </c>
      <c r="E2807" s="3" t="s">
        <v>4</v>
      </c>
      <c r="F2807" t="s">
        <v>1578</v>
      </c>
      <c r="G2807" s="5" t="str">
        <f t="shared" si="43"/>
        <v>View Response</v>
      </c>
      <c r="H2807" t="s">
        <v>3020</v>
      </c>
      <c r="I2807" t="s">
        <v>3023</v>
      </c>
      <c r="J2807" t="s">
        <v>3029</v>
      </c>
      <c r="M2807" t="s">
        <v>2924</v>
      </c>
    </row>
    <row r="2808" spans="1:13" x14ac:dyDescent="0.35">
      <c r="A2808">
        <v>1193407</v>
      </c>
      <c r="B2808" t="s">
        <v>2789</v>
      </c>
      <c r="C2808" t="s">
        <v>4</v>
      </c>
      <c r="D2808" t="s">
        <v>4</v>
      </c>
      <c r="E2808" s="3" t="s">
        <v>4</v>
      </c>
      <c r="F2808" t="s">
        <v>1579</v>
      </c>
      <c r="G2808" s="5" t="str">
        <f t="shared" si="43"/>
        <v>View Response</v>
      </c>
      <c r="H2808" t="s">
        <v>3020</v>
      </c>
      <c r="I2808" t="s">
        <v>3023</v>
      </c>
      <c r="J2808" t="s">
        <v>3029</v>
      </c>
      <c r="M2808" t="s">
        <v>2923</v>
      </c>
    </row>
    <row r="2809" spans="1:13" x14ac:dyDescent="0.35">
      <c r="A2809">
        <v>1193407</v>
      </c>
      <c r="B2809" t="s">
        <v>2789</v>
      </c>
      <c r="C2809" t="s">
        <v>4</v>
      </c>
      <c r="D2809" t="s">
        <v>4</v>
      </c>
      <c r="E2809" s="3" t="s">
        <v>4</v>
      </c>
      <c r="F2809" t="s">
        <v>1579</v>
      </c>
      <c r="G2809" s="5" t="str">
        <f t="shared" si="43"/>
        <v>View Response</v>
      </c>
      <c r="H2809" t="s">
        <v>3020</v>
      </c>
      <c r="I2809" t="s">
        <v>3023</v>
      </c>
      <c r="J2809" t="s">
        <v>3029</v>
      </c>
      <c r="M2809" t="s">
        <v>2924</v>
      </c>
    </row>
    <row r="2810" spans="1:13" x14ac:dyDescent="0.35">
      <c r="A2810">
        <v>1193518</v>
      </c>
      <c r="B2810" t="s">
        <v>2790</v>
      </c>
      <c r="C2810" t="s">
        <v>4</v>
      </c>
      <c r="D2810" t="s">
        <v>4</v>
      </c>
      <c r="E2810" s="3" t="s">
        <v>4</v>
      </c>
      <c r="F2810" t="s">
        <v>1580</v>
      </c>
      <c r="G2810" s="5" t="str">
        <f t="shared" si="43"/>
        <v>View Response</v>
      </c>
      <c r="H2810" t="s">
        <v>3020</v>
      </c>
      <c r="I2810" t="s">
        <v>3023</v>
      </c>
      <c r="J2810" t="s">
        <v>3029</v>
      </c>
      <c r="M2810" t="s">
        <v>2923</v>
      </c>
    </row>
    <row r="2811" spans="1:13" x14ac:dyDescent="0.35">
      <c r="A2811">
        <v>1193518</v>
      </c>
      <c r="B2811" t="s">
        <v>2790</v>
      </c>
      <c r="C2811" t="s">
        <v>4</v>
      </c>
      <c r="D2811" t="s">
        <v>4</v>
      </c>
      <c r="E2811" s="3" t="s">
        <v>4</v>
      </c>
      <c r="F2811" t="s">
        <v>1580</v>
      </c>
      <c r="G2811" s="5" t="str">
        <f t="shared" si="43"/>
        <v>View Response</v>
      </c>
      <c r="H2811" t="s">
        <v>3020</v>
      </c>
      <c r="I2811" t="s">
        <v>3023</v>
      </c>
      <c r="J2811" t="s">
        <v>3029</v>
      </c>
      <c r="M2811" t="s">
        <v>2924</v>
      </c>
    </row>
    <row r="2812" spans="1:13" x14ac:dyDescent="0.35">
      <c r="A2812">
        <v>1193519</v>
      </c>
      <c r="B2812" t="s">
        <v>2791</v>
      </c>
      <c r="C2812" t="s">
        <v>4</v>
      </c>
      <c r="D2812" t="s">
        <v>4</v>
      </c>
      <c r="E2812" s="3" t="s">
        <v>4</v>
      </c>
      <c r="F2812" t="s">
        <v>1581</v>
      </c>
      <c r="G2812" s="5" t="str">
        <f t="shared" si="43"/>
        <v>View Response</v>
      </c>
      <c r="H2812" t="s">
        <v>3020</v>
      </c>
      <c r="I2812" t="s">
        <v>3023</v>
      </c>
      <c r="J2812" t="s">
        <v>3029</v>
      </c>
      <c r="M2812" t="s">
        <v>2923</v>
      </c>
    </row>
    <row r="2813" spans="1:13" x14ac:dyDescent="0.35">
      <c r="A2813">
        <v>1193519</v>
      </c>
      <c r="B2813" t="s">
        <v>2791</v>
      </c>
      <c r="C2813" t="s">
        <v>4</v>
      </c>
      <c r="D2813" t="s">
        <v>4</v>
      </c>
      <c r="E2813" s="3" t="s">
        <v>4</v>
      </c>
      <c r="F2813" t="s">
        <v>1581</v>
      </c>
      <c r="G2813" s="5" t="str">
        <f t="shared" si="43"/>
        <v>View Response</v>
      </c>
      <c r="H2813" t="s">
        <v>3020</v>
      </c>
      <c r="I2813" t="s">
        <v>3023</v>
      </c>
      <c r="J2813" t="s">
        <v>3029</v>
      </c>
      <c r="M2813" t="s">
        <v>2924</v>
      </c>
    </row>
    <row r="2814" spans="1:13" x14ac:dyDescent="0.35">
      <c r="A2814">
        <v>1193522</v>
      </c>
      <c r="B2814" t="s">
        <v>2792</v>
      </c>
      <c r="C2814" t="s">
        <v>4</v>
      </c>
      <c r="D2814" t="s">
        <v>4</v>
      </c>
      <c r="E2814" s="3" t="s">
        <v>4</v>
      </c>
      <c r="F2814" t="s">
        <v>1582</v>
      </c>
      <c r="G2814" s="5" t="str">
        <f t="shared" si="43"/>
        <v>View Response</v>
      </c>
      <c r="H2814" t="s">
        <v>3020</v>
      </c>
      <c r="I2814" t="s">
        <v>3023</v>
      </c>
      <c r="J2814" t="s">
        <v>3029</v>
      </c>
      <c r="M2814" t="s">
        <v>2923</v>
      </c>
    </row>
    <row r="2815" spans="1:13" x14ac:dyDescent="0.35">
      <c r="A2815">
        <v>1193522</v>
      </c>
      <c r="B2815" t="s">
        <v>2792</v>
      </c>
      <c r="C2815" t="s">
        <v>4</v>
      </c>
      <c r="D2815" t="s">
        <v>4</v>
      </c>
      <c r="E2815" s="3" t="s">
        <v>4</v>
      </c>
      <c r="F2815" t="s">
        <v>1582</v>
      </c>
      <c r="G2815" s="5" t="str">
        <f t="shared" si="43"/>
        <v>View Response</v>
      </c>
      <c r="H2815" t="s">
        <v>3020</v>
      </c>
      <c r="I2815" t="s">
        <v>3023</v>
      </c>
      <c r="J2815" t="s">
        <v>3029</v>
      </c>
      <c r="M2815" t="s">
        <v>2924</v>
      </c>
    </row>
    <row r="2816" spans="1:13" x14ac:dyDescent="0.35">
      <c r="A2816">
        <v>1193524</v>
      </c>
      <c r="B2816" t="s">
        <v>2793</v>
      </c>
      <c r="C2816" t="s">
        <v>4</v>
      </c>
      <c r="D2816" t="s">
        <v>4</v>
      </c>
      <c r="E2816" s="3" t="s">
        <v>4</v>
      </c>
      <c r="F2816" t="s">
        <v>1583</v>
      </c>
      <c r="G2816" s="5" t="str">
        <f t="shared" si="43"/>
        <v>View Response</v>
      </c>
      <c r="H2816" t="s">
        <v>3020</v>
      </c>
      <c r="I2816" t="s">
        <v>3023</v>
      </c>
      <c r="J2816" t="s">
        <v>3029</v>
      </c>
      <c r="M2816" t="s">
        <v>2923</v>
      </c>
    </row>
    <row r="2817" spans="1:14" x14ac:dyDescent="0.35">
      <c r="A2817">
        <v>1193524</v>
      </c>
      <c r="B2817" t="s">
        <v>2793</v>
      </c>
      <c r="C2817" t="s">
        <v>4</v>
      </c>
      <c r="D2817" t="s">
        <v>4</v>
      </c>
      <c r="E2817" s="3" t="s">
        <v>4</v>
      </c>
      <c r="F2817" t="s">
        <v>1583</v>
      </c>
      <c r="G2817" s="5" t="str">
        <f t="shared" si="43"/>
        <v>View Response</v>
      </c>
      <c r="H2817" t="s">
        <v>3020</v>
      </c>
      <c r="I2817" t="s">
        <v>3023</v>
      </c>
      <c r="J2817" t="s">
        <v>3029</v>
      </c>
      <c r="M2817" t="s">
        <v>2924</v>
      </c>
    </row>
    <row r="2818" spans="1:14" x14ac:dyDescent="0.35">
      <c r="A2818">
        <v>1193526</v>
      </c>
      <c r="B2818" t="s">
        <v>2794</v>
      </c>
      <c r="C2818" t="s">
        <v>4</v>
      </c>
      <c r="D2818" t="s">
        <v>4</v>
      </c>
      <c r="E2818" s="3" t="s">
        <v>4</v>
      </c>
      <c r="F2818" t="s">
        <v>1584</v>
      </c>
      <c r="G2818" s="5" t="str">
        <f t="shared" si="43"/>
        <v>View Response</v>
      </c>
      <c r="H2818" t="s">
        <v>3020</v>
      </c>
      <c r="I2818" t="s">
        <v>3023</v>
      </c>
      <c r="J2818" t="s">
        <v>3029</v>
      </c>
      <c r="M2818" t="s">
        <v>2931</v>
      </c>
    </row>
    <row r="2819" spans="1:14" x14ac:dyDescent="0.35">
      <c r="A2819">
        <v>1193526</v>
      </c>
      <c r="B2819" t="s">
        <v>2794</v>
      </c>
      <c r="C2819" t="s">
        <v>4</v>
      </c>
      <c r="D2819" t="s">
        <v>4</v>
      </c>
      <c r="E2819" s="3" t="s">
        <v>4</v>
      </c>
      <c r="F2819" t="s">
        <v>1584</v>
      </c>
      <c r="G2819" s="5" t="str">
        <f t="shared" ref="G2819:G2882" si="44">HYPERLINK(F2819,"View Response")</f>
        <v>View Response</v>
      </c>
      <c r="H2819" t="s">
        <v>3020</v>
      </c>
      <c r="I2819" t="s">
        <v>3023</v>
      </c>
      <c r="J2819" t="s">
        <v>3029</v>
      </c>
      <c r="M2819" t="s">
        <v>2932</v>
      </c>
    </row>
    <row r="2820" spans="1:14" x14ac:dyDescent="0.35">
      <c r="A2820">
        <v>1193534</v>
      </c>
      <c r="B2820" t="s">
        <v>2795</v>
      </c>
      <c r="C2820" t="s">
        <v>4</v>
      </c>
      <c r="D2820" t="s">
        <v>4</v>
      </c>
      <c r="E2820" s="3" t="s">
        <v>4</v>
      </c>
      <c r="F2820" t="s">
        <v>1585</v>
      </c>
      <c r="G2820" s="5" t="str">
        <f t="shared" si="44"/>
        <v>View Response</v>
      </c>
      <c r="H2820" t="s">
        <v>3020</v>
      </c>
      <c r="I2820" t="s">
        <v>3023</v>
      </c>
      <c r="J2820" t="s">
        <v>3029</v>
      </c>
      <c r="M2820" t="s">
        <v>2923</v>
      </c>
    </row>
    <row r="2821" spans="1:14" x14ac:dyDescent="0.35">
      <c r="A2821">
        <v>1193534</v>
      </c>
      <c r="B2821" t="s">
        <v>2795</v>
      </c>
      <c r="C2821" t="s">
        <v>4</v>
      </c>
      <c r="D2821" t="s">
        <v>4</v>
      </c>
      <c r="E2821" s="3" t="s">
        <v>4</v>
      </c>
      <c r="F2821" t="s">
        <v>1585</v>
      </c>
      <c r="G2821" s="5" t="str">
        <f t="shared" si="44"/>
        <v>View Response</v>
      </c>
      <c r="H2821" t="s">
        <v>3020</v>
      </c>
      <c r="I2821" t="s">
        <v>3023</v>
      </c>
      <c r="J2821" t="s">
        <v>3029</v>
      </c>
      <c r="M2821" t="s">
        <v>2924</v>
      </c>
    </row>
    <row r="2822" spans="1:14" x14ac:dyDescent="0.35">
      <c r="A2822">
        <v>1193553</v>
      </c>
      <c r="B2822" t="s">
        <v>2796</v>
      </c>
      <c r="C2822" t="s">
        <v>4</v>
      </c>
      <c r="D2822" t="s">
        <v>4</v>
      </c>
      <c r="E2822" s="3" t="s">
        <v>4</v>
      </c>
      <c r="F2822" t="s">
        <v>1586</v>
      </c>
      <c r="G2822" s="5" t="str">
        <f t="shared" si="44"/>
        <v>View Response</v>
      </c>
      <c r="H2822" t="s">
        <v>3020</v>
      </c>
      <c r="I2822" t="s">
        <v>3023</v>
      </c>
      <c r="J2822" t="s">
        <v>3029</v>
      </c>
      <c r="M2822" t="s">
        <v>2935</v>
      </c>
    </row>
    <row r="2823" spans="1:14" x14ac:dyDescent="0.35">
      <c r="A2823">
        <v>1193553</v>
      </c>
      <c r="B2823" t="s">
        <v>2796</v>
      </c>
      <c r="C2823" t="s">
        <v>4</v>
      </c>
      <c r="D2823" t="s">
        <v>4</v>
      </c>
      <c r="E2823" s="3" t="s">
        <v>4</v>
      </c>
      <c r="F2823" t="s">
        <v>1586</v>
      </c>
      <c r="G2823" s="5" t="str">
        <f t="shared" si="44"/>
        <v>View Response</v>
      </c>
      <c r="H2823" t="s">
        <v>3020</v>
      </c>
      <c r="I2823" t="s">
        <v>3023</v>
      </c>
      <c r="J2823" t="s">
        <v>3029</v>
      </c>
      <c r="M2823" t="s">
        <v>2936</v>
      </c>
    </row>
    <row r="2824" spans="1:14" x14ac:dyDescent="0.35">
      <c r="A2824">
        <v>1193556</v>
      </c>
      <c r="B2824" t="s">
        <v>2797</v>
      </c>
      <c r="C2824" t="s">
        <v>4</v>
      </c>
      <c r="D2824" t="s">
        <v>4</v>
      </c>
      <c r="E2824" s="3" t="s">
        <v>4</v>
      </c>
      <c r="F2824" t="s">
        <v>1587</v>
      </c>
      <c r="G2824" s="5" t="str">
        <f t="shared" si="44"/>
        <v>View Response</v>
      </c>
      <c r="H2824" t="s">
        <v>3020</v>
      </c>
      <c r="I2824" t="s">
        <v>3029</v>
      </c>
      <c r="J2824" t="s">
        <v>3029</v>
      </c>
      <c r="M2824" t="s">
        <v>2917</v>
      </c>
    </row>
    <row r="2825" spans="1:14" x14ac:dyDescent="0.35">
      <c r="A2825">
        <v>1193557</v>
      </c>
      <c r="B2825" t="s">
        <v>2798</v>
      </c>
      <c r="C2825" t="s">
        <v>4</v>
      </c>
      <c r="D2825" t="s">
        <v>4</v>
      </c>
      <c r="E2825" s="3" t="s">
        <v>4</v>
      </c>
      <c r="F2825" t="s">
        <v>1588</v>
      </c>
      <c r="G2825" s="5" t="str">
        <f t="shared" si="44"/>
        <v>View Response</v>
      </c>
      <c r="H2825" t="s">
        <v>3020</v>
      </c>
      <c r="I2825" t="s">
        <v>3029</v>
      </c>
      <c r="J2825" t="s">
        <v>3029</v>
      </c>
      <c r="M2825" t="s">
        <v>2917</v>
      </c>
    </row>
    <row r="2826" spans="1:14" x14ac:dyDescent="0.35">
      <c r="A2826">
        <v>1193559</v>
      </c>
      <c r="B2826" t="s">
        <v>2799</v>
      </c>
      <c r="C2826" t="s">
        <v>4</v>
      </c>
      <c r="D2826" t="s">
        <v>4</v>
      </c>
      <c r="E2826" s="3" t="s">
        <v>4</v>
      </c>
      <c r="F2826" t="s">
        <v>1589</v>
      </c>
      <c r="G2826" s="5" t="str">
        <f t="shared" si="44"/>
        <v>View Response</v>
      </c>
      <c r="H2826" t="s">
        <v>3020</v>
      </c>
      <c r="I2826" t="s">
        <v>3023</v>
      </c>
      <c r="J2826" t="s">
        <v>3029</v>
      </c>
      <c r="M2826" t="s">
        <v>2935</v>
      </c>
    </row>
    <row r="2827" spans="1:14" x14ac:dyDescent="0.35">
      <c r="A2827">
        <v>1193559</v>
      </c>
      <c r="B2827" t="s">
        <v>2799</v>
      </c>
      <c r="C2827" t="s">
        <v>4</v>
      </c>
      <c r="D2827" t="s">
        <v>4</v>
      </c>
      <c r="E2827" s="3" t="s">
        <v>4</v>
      </c>
      <c r="F2827" t="s">
        <v>1589</v>
      </c>
      <c r="G2827" s="5" t="str">
        <f t="shared" si="44"/>
        <v>View Response</v>
      </c>
      <c r="H2827" t="s">
        <v>3020</v>
      </c>
      <c r="I2827" t="s">
        <v>3023</v>
      </c>
      <c r="J2827" t="s">
        <v>3029</v>
      </c>
      <c r="M2827" t="s">
        <v>2936</v>
      </c>
    </row>
    <row r="2828" spans="1:14" x14ac:dyDescent="0.35">
      <c r="A2828">
        <v>1193561</v>
      </c>
      <c r="B2828" t="s">
        <v>2800</v>
      </c>
      <c r="C2828" t="s">
        <v>4</v>
      </c>
      <c r="D2828" t="s">
        <v>4</v>
      </c>
      <c r="E2828" s="3" t="s">
        <v>4</v>
      </c>
      <c r="F2828" t="s">
        <v>1590</v>
      </c>
      <c r="G2828" s="5" t="str">
        <f t="shared" si="44"/>
        <v>View Response</v>
      </c>
      <c r="H2828" t="s">
        <v>3020</v>
      </c>
      <c r="I2828" t="s">
        <v>3023</v>
      </c>
      <c r="J2828" t="s">
        <v>3029</v>
      </c>
      <c r="M2828" t="s">
        <v>2935</v>
      </c>
    </row>
    <row r="2829" spans="1:14" x14ac:dyDescent="0.35">
      <c r="A2829">
        <v>1193561</v>
      </c>
      <c r="B2829" t="s">
        <v>2800</v>
      </c>
      <c r="C2829" t="s">
        <v>4</v>
      </c>
      <c r="D2829" t="s">
        <v>4</v>
      </c>
      <c r="E2829" s="3" t="s">
        <v>4</v>
      </c>
      <c r="F2829" t="s">
        <v>1590</v>
      </c>
      <c r="G2829" s="5" t="str">
        <f t="shared" si="44"/>
        <v>View Response</v>
      </c>
      <c r="H2829" t="s">
        <v>3020</v>
      </c>
      <c r="I2829" t="s">
        <v>3023</v>
      </c>
      <c r="J2829" t="s">
        <v>3029</v>
      </c>
      <c r="M2829" t="s">
        <v>2936</v>
      </c>
    </row>
    <row r="2830" spans="1:14" x14ac:dyDescent="0.35">
      <c r="A2830">
        <v>1193563</v>
      </c>
      <c r="B2830" t="s">
        <v>2701</v>
      </c>
      <c r="C2830" t="s">
        <v>4</v>
      </c>
      <c r="D2830" t="s">
        <v>4</v>
      </c>
      <c r="E2830" s="3" t="s">
        <v>4</v>
      </c>
      <c r="F2830" t="s">
        <v>1591</v>
      </c>
      <c r="G2830" s="5" t="str">
        <f t="shared" si="44"/>
        <v>View Response</v>
      </c>
      <c r="H2830" t="s">
        <v>3020</v>
      </c>
      <c r="I2830" t="s">
        <v>3023</v>
      </c>
      <c r="J2830" t="s">
        <v>3021</v>
      </c>
      <c r="M2830" t="s">
        <v>2917</v>
      </c>
    </row>
    <row r="2831" spans="1:14" x14ac:dyDescent="0.35">
      <c r="A2831">
        <v>1193568</v>
      </c>
      <c r="B2831" t="s">
        <v>2801</v>
      </c>
      <c r="C2831" t="s">
        <v>1592</v>
      </c>
      <c r="D2831" t="s">
        <v>4</v>
      </c>
      <c r="E2831" s="3" t="s">
        <v>127</v>
      </c>
      <c r="F2831" t="s">
        <v>1593</v>
      </c>
      <c r="G2831" s="5" t="str">
        <f t="shared" si="44"/>
        <v>View Response</v>
      </c>
      <c r="H2831" t="s">
        <v>3020</v>
      </c>
      <c r="I2831" t="s">
        <v>3024</v>
      </c>
      <c r="J2831" t="s">
        <v>3021</v>
      </c>
      <c r="N2831" t="s">
        <v>338</v>
      </c>
    </row>
    <row r="2832" spans="1:14" x14ac:dyDescent="0.35">
      <c r="A2832">
        <v>1193569</v>
      </c>
      <c r="B2832" t="s">
        <v>2802</v>
      </c>
      <c r="C2832" t="s">
        <v>4</v>
      </c>
      <c r="D2832" t="s">
        <v>4</v>
      </c>
      <c r="E2832" s="3" t="s">
        <v>4</v>
      </c>
      <c r="F2832" t="s">
        <v>1594</v>
      </c>
      <c r="G2832" s="5" t="str">
        <f t="shared" si="44"/>
        <v>View Response</v>
      </c>
      <c r="H2832" t="s">
        <v>3020</v>
      </c>
      <c r="I2832" t="s">
        <v>3023</v>
      </c>
      <c r="J2832" t="s">
        <v>3029</v>
      </c>
      <c r="M2832" t="s">
        <v>2923</v>
      </c>
    </row>
    <row r="2833" spans="1:14" x14ac:dyDescent="0.35">
      <c r="A2833">
        <v>1193569</v>
      </c>
      <c r="B2833" t="s">
        <v>2802</v>
      </c>
      <c r="C2833" t="s">
        <v>4</v>
      </c>
      <c r="D2833" t="s">
        <v>4</v>
      </c>
      <c r="E2833" s="3" t="s">
        <v>4</v>
      </c>
      <c r="F2833" t="s">
        <v>1594</v>
      </c>
      <c r="G2833" s="5" t="str">
        <f t="shared" si="44"/>
        <v>View Response</v>
      </c>
      <c r="H2833" t="s">
        <v>3020</v>
      </c>
      <c r="I2833" t="s">
        <v>3023</v>
      </c>
      <c r="J2833" t="s">
        <v>3029</v>
      </c>
      <c r="M2833" t="s">
        <v>2924</v>
      </c>
    </row>
    <row r="2834" spans="1:14" x14ac:dyDescent="0.35">
      <c r="A2834">
        <v>1193572</v>
      </c>
      <c r="B2834" t="s">
        <v>2803</v>
      </c>
      <c r="C2834" t="s">
        <v>4</v>
      </c>
      <c r="D2834" t="s">
        <v>4</v>
      </c>
      <c r="E2834" s="3" t="s">
        <v>4</v>
      </c>
      <c r="F2834" t="s">
        <v>1595</v>
      </c>
      <c r="G2834" s="5" t="str">
        <f t="shared" si="44"/>
        <v>View Response</v>
      </c>
      <c r="H2834" t="s">
        <v>3020</v>
      </c>
      <c r="I2834" t="s">
        <v>3023</v>
      </c>
      <c r="J2834" t="s">
        <v>3029</v>
      </c>
      <c r="M2834" t="s">
        <v>2923</v>
      </c>
    </row>
    <row r="2835" spans="1:14" x14ac:dyDescent="0.35">
      <c r="A2835">
        <v>1193572</v>
      </c>
      <c r="B2835" t="s">
        <v>2803</v>
      </c>
      <c r="C2835" t="s">
        <v>4</v>
      </c>
      <c r="D2835" t="s">
        <v>4</v>
      </c>
      <c r="E2835" s="3" t="s">
        <v>4</v>
      </c>
      <c r="F2835" t="s">
        <v>1595</v>
      </c>
      <c r="G2835" s="5" t="str">
        <f t="shared" si="44"/>
        <v>View Response</v>
      </c>
      <c r="H2835" t="s">
        <v>3020</v>
      </c>
      <c r="I2835" t="s">
        <v>3023</v>
      </c>
      <c r="J2835" t="s">
        <v>3029</v>
      </c>
      <c r="M2835" t="s">
        <v>2924</v>
      </c>
    </row>
    <row r="2836" spans="1:14" x14ac:dyDescent="0.35">
      <c r="A2836">
        <v>1193574</v>
      </c>
      <c r="B2836" t="s">
        <v>2804</v>
      </c>
      <c r="C2836" t="s">
        <v>4</v>
      </c>
      <c r="D2836" t="s">
        <v>4</v>
      </c>
      <c r="E2836" s="3" t="s">
        <v>4</v>
      </c>
      <c r="F2836" t="s">
        <v>1596</v>
      </c>
      <c r="G2836" s="5" t="str">
        <f t="shared" si="44"/>
        <v>View Response</v>
      </c>
      <c r="H2836" t="s">
        <v>3020</v>
      </c>
      <c r="I2836" t="s">
        <v>3023</v>
      </c>
      <c r="J2836" t="s">
        <v>3029</v>
      </c>
      <c r="M2836" t="s">
        <v>2923</v>
      </c>
    </row>
    <row r="2837" spans="1:14" x14ac:dyDescent="0.35">
      <c r="A2837">
        <v>1193574</v>
      </c>
      <c r="B2837" t="s">
        <v>2804</v>
      </c>
      <c r="C2837" t="s">
        <v>4</v>
      </c>
      <c r="D2837" t="s">
        <v>4</v>
      </c>
      <c r="E2837" s="3" t="s">
        <v>4</v>
      </c>
      <c r="F2837" t="s">
        <v>1596</v>
      </c>
      <c r="G2837" s="5" t="str">
        <f t="shared" si="44"/>
        <v>View Response</v>
      </c>
      <c r="H2837" t="s">
        <v>3020</v>
      </c>
      <c r="I2837" t="s">
        <v>3023</v>
      </c>
      <c r="J2837" t="s">
        <v>3029</v>
      </c>
      <c r="M2837" t="s">
        <v>2924</v>
      </c>
    </row>
    <row r="2838" spans="1:14" x14ac:dyDescent="0.35">
      <c r="A2838">
        <v>1193584</v>
      </c>
      <c r="B2838" t="s">
        <v>2805</v>
      </c>
      <c r="C2838" t="s">
        <v>1597</v>
      </c>
      <c r="D2838" t="s">
        <v>4</v>
      </c>
      <c r="E2838" s="3" t="s">
        <v>4</v>
      </c>
      <c r="F2838" t="s">
        <v>1598</v>
      </c>
      <c r="G2838" s="5" t="str">
        <f t="shared" si="44"/>
        <v>View Response</v>
      </c>
      <c r="H2838" t="s">
        <v>3019</v>
      </c>
      <c r="I2838" t="s">
        <v>3024</v>
      </c>
      <c r="J2838" t="s">
        <v>3022</v>
      </c>
      <c r="L2838" t="s">
        <v>2925</v>
      </c>
    </row>
    <row r="2839" spans="1:14" x14ac:dyDescent="0.35">
      <c r="A2839">
        <v>1193587</v>
      </c>
      <c r="B2839" t="s">
        <v>2806</v>
      </c>
      <c r="C2839" t="s">
        <v>1599</v>
      </c>
      <c r="D2839" t="s">
        <v>4</v>
      </c>
      <c r="E2839" s="3" t="s">
        <v>4</v>
      </c>
      <c r="F2839" t="s">
        <v>1600</v>
      </c>
      <c r="G2839" s="5" t="str">
        <f t="shared" si="44"/>
        <v>View Response</v>
      </c>
      <c r="H2839" t="s">
        <v>3020</v>
      </c>
      <c r="I2839" t="s">
        <v>3023</v>
      </c>
      <c r="J2839" t="s">
        <v>3029</v>
      </c>
      <c r="N2839" t="s">
        <v>338</v>
      </c>
    </row>
    <row r="2840" spans="1:14" x14ac:dyDescent="0.35">
      <c r="A2840">
        <v>1193587</v>
      </c>
      <c r="B2840" t="s">
        <v>2806</v>
      </c>
      <c r="C2840" t="s">
        <v>1599</v>
      </c>
      <c r="D2840" t="s">
        <v>4</v>
      </c>
      <c r="E2840" s="3" t="s">
        <v>4</v>
      </c>
      <c r="F2840" t="s">
        <v>1600</v>
      </c>
      <c r="G2840" s="5" t="str">
        <f t="shared" si="44"/>
        <v>View Response</v>
      </c>
      <c r="H2840" t="s">
        <v>3020</v>
      </c>
      <c r="I2840" t="s">
        <v>3023</v>
      </c>
      <c r="J2840" t="s">
        <v>3029</v>
      </c>
      <c r="L2840" t="s">
        <v>2954</v>
      </c>
    </row>
    <row r="2841" spans="1:14" x14ac:dyDescent="0.35">
      <c r="A2841">
        <v>1193587</v>
      </c>
      <c r="B2841" t="s">
        <v>2806</v>
      </c>
      <c r="C2841" t="s">
        <v>1599</v>
      </c>
      <c r="D2841" t="s">
        <v>4</v>
      </c>
      <c r="E2841" s="3" t="s">
        <v>4</v>
      </c>
      <c r="F2841" t="s">
        <v>1600</v>
      </c>
      <c r="G2841" s="5" t="str">
        <f t="shared" si="44"/>
        <v>View Response</v>
      </c>
      <c r="H2841" t="s">
        <v>3020</v>
      </c>
      <c r="I2841" t="s">
        <v>3023</v>
      </c>
      <c r="J2841" t="s">
        <v>3029</v>
      </c>
      <c r="L2841" t="s">
        <v>2943</v>
      </c>
    </row>
    <row r="2842" spans="1:14" x14ac:dyDescent="0.35">
      <c r="A2842">
        <v>1193587</v>
      </c>
      <c r="B2842" t="s">
        <v>2806</v>
      </c>
      <c r="C2842" t="s">
        <v>1599</v>
      </c>
      <c r="D2842" t="s">
        <v>4</v>
      </c>
      <c r="E2842" s="3" t="s">
        <v>4</v>
      </c>
      <c r="F2842" t="s">
        <v>1600</v>
      </c>
      <c r="G2842" s="5" t="str">
        <f t="shared" si="44"/>
        <v>View Response</v>
      </c>
      <c r="H2842" t="s">
        <v>3020</v>
      </c>
      <c r="I2842" t="s">
        <v>3023</v>
      </c>
      <c r="J2842" t="s">
        <v>3029</v>
      </c>
      <c r="L2842" t="s">
        <v>2981</v>
      </c>
    </row>
    <row r="2843" spans="1:14" x14ac:dyDescent="0.35">
      <c r="A2843">
        <v>1193587</v>
      </c>
      <c r="B2843" t="s">
        <v>2806</v>
      </c>
      <c r="C2843" t="s">
        <v>1599</v>
      </c>
      <c r="D2843" t="s">
        <v>4</v>
      </c>
      <c r="E2843" s="3" t="s">
        <v>4</v>
      </c>
      <c r="F2843" t="s">
        <v>1600</v>
      </c>
      <c r="G2843" s="5" t="str">
        <f t="shared" si="44"/>
        <v>View Response</v>
      </c>
      <c r="H2843" t="s">
        <v>3020</v>
      </c>
      <c r="I2843" t="s">
        <v>3023</v>
      </c>
      <c r="J2843" t="s">
        <v>3029</v>
      </c>
      <c r="L2843" t="s">
        <v>2958</v>
      </c>
    </row>
    <row r="2844" spans="1:14" x14ac:dyDescent="0.35">
      <c r="A2844">
        <v>1193587</v>
      </c>
      <c r="B2844" t="s">
        <v>2806</v>
      </c>
      <c r="C2844" t="s">
        <v>1599</v>
      </c>
      <c r="D2844" t="s">
        <v>4</v>
      </c>
      <c r="E2844" s="3" t="s">
        <v>4</v>
      </c>
      <c r="F2844" t="s">
        <v>1600</v>
      </c>
      <c r="G2844" s="5" t="str">
        <f t="shared" si="44"/>
        <v>View Response</v>
      </c>
      <c r="H2844" t="s">
        <v>3020</v>
      </c>
      <c r="I2844" t="s">
        <v>3023</v>
      </c>
      <c r="J2844" t="s">
        <v>3029</v>
      </c>
      <c r="M2844" t="s">
        <v>2916</v>
      </c>
    </row>
    <row r="2845" spans="1:14" x14ac:dyDescent="0.35">
      <c r="A2845">
        <v>1193590</v>
      </c>
      <c r="B2845" t="s">
        <v>2807</v>
      </c>
      <c r="C2845" t="s">
        <v>4</v>
      </c>
      <c r="D2845" t="s">
        <v>4</v>
      </c>
      <c r="E2845" s="3" t="s">
        <v>4</v>
      </c>
      <c r="F2845" t="s">
        <v>1601</v>
      </c>
      <c r="G2845" s="5" t="str">
        <f t="shared" si="44"/>
        <v>View Response</v>
      </c>
      <c r="H2845" t="s">
        <v>3020</v>
      </c>
      <c r="I2845" t="s">
        <v>3023</v>
      </c>
      <c r="J2845" t="s">
        <v>3029</v>
      </c>
      <c r="M2845" t="s">
        <v>2923</v>
      </c>
    </row>
    <row r="2846" spans="1:14" x14ac:dyDescent="0.35">
      <c r="A2846">
        <v>1193590</v>
      </c>
      <c r="B2846" t="s">
        <v>2807</v>
      </c>
      <c r="C2846" t="s">
        <v>4</v>
      </c>
      <c r="D2846" t="s">
        <v>4</v>
      </c>
      <c r="E2846" s="3" t="s">
        <v>4</v>
      </c>
      <c r="F2846" t="s">
        <v>1601</v>
      </c>
      <c r="G2846" s="5" t="str">
        <f t="shared" si="44"/>
        <v>View Response</v>
      </c>
      <c r="H2846" t="s">
        <v>3020</v>
      </c>
      <c r="I2846" t="s">
        <v>3023</v>
      </c>
      <c r="J2846" t="s">
        <v>3029</v>
      </c>
      <c r="M2846" t="s">
        <v>2924</v>
      </c>
    </row>
    <row r="2847" spans="1:14" x14ac:dyDescent="0.35">
      <c r="A2847">
        <v>1193746</v>
      </c>
      <c r="B2847" t="s">
        <v>2808</v>
      </c>
      <c r="C2847" t="s">
        <v>4</v>
      </c>
      <c r="D2847" t="s">
        <v>1602</v>
      </c>
      <c r="E2847" s="3" t="s">
        <v>127</v>
      </c>
      <c r="F2847" t="s">
        <v>1603</v>
      </c>
      <c r="G2847" s="5" t="str">
        <f t="shared" si="44"/>
        <v>View Response</v>
      </c>
      <c r="H2847" t="s">
        <v>3020</v>
      </c>
      <c r="I2847" t="s">
        <v>3023</v>
      </c>
      <c r="J2847" t="s">
        <v>3021</v>
      </c>
      <c r="N2847" t="s">
        <v>338</v>
      </c>
    </row>
    <row r="2848" spans="1:14" x14ac:dyDescent="0.35">
      <c r="A2848">
        <v>1193746</v>
      </c>
      <c r="B2848" t="s">
        <v>2808</v>
      </c>
      <c r="C2848" t="s">
        <v>4</v>
      </c>
      <c r="D2848" t="s">
        <v>1602</v>
      </c>
      <c r="E2848" s="3" t="s">
        <v>127</v>
      </c>
      <c r="F2848" t="s">
        <v>1603</v>
      </c>
      <c r="G2848" s="5" t="str">
        <f t="shared" si="44"/>
        <v>View Response</v>
      </c>
      <c r="H2848" t="s">
        <v>3020</v>
      </c>
      <c r="I2848" t="s">
        <v>3023</v>
      </c>
      <c r="J2848" t="s">
        <v>3021</v>
      </c>
      <c r="L2848" t="s">
        <v>2968</v>
      </c>
    </row>
    <row r="2849" spans="1:14" x14ac:dyDescent="0.35">
      <c r="A2849">
        <v>1193748</v>
      </c>
      <c r="B2849" t="s">
        <v>2809</v>
      </c>
      <c r="C2849" t="s">
        <v>1604</v>
      </c>
      <c r="D2849" t="s">
        <v>4</v>
      </c>
      <c r="E2849" s="3" t="s">
        <v>4</v>
      </c>
      <c r="F2849" t="s">
        <v>1605</v>
      </c>
      <c r="G2849" s="5" t="str">
        <f t="shared" si="44"/>
        <v>View Response</v>
      </c>
      <c r="H2849" t="s">
        <v>3019</v>
      </c>
      <c r="I2849" t="s">
        <v>3024</v>
      </c>
      <c r="J2849" t="s">
        <v>3022</v>
      </c>
      <c r="L2849" t="s">
        <v>2925</v>
      </c>
    </row>
    <row r="2850" spans="1:14" x14ac:dyDescent="0.35">
      <c r="A2850">
        <v>1193748</v>
      </c>
      <c r="B2850" t="s">
        <v>2809</v>
      </c>
      <c r="C2850" t="s">
        <v>1604</v>
      </c>
      <c r="D2850" t="s">
        <v>4</v>
      </c>
      <c r="E2850" s="3" t="s">
        <v>4</v>
      </c>
      <c r="F2850" t="s">
        <v>1605</v>
      </c>
      <c r="G2850" s="5" t="str">
        <f t="shared" si="44"/>
        <v>View Response</v>
      </c>
      <c r="H2850" t="s">
        <v>3019</v>
      </c>
      <c r="I2850" t="s">
        <v>3024</v>
      </c>
      <c r="J2850" t="s">
        <v>3022</v>
      </c>
      <c r="L2850" t="s">
        <v>2937</v>
      </c>
    </row>
    <row r="2851" spans="1:14" x14ac:dyDescent="0.35">
      <c r="A2851">
        <v>1193753</v>
      </c>
      <c r="B2851" t="s">
        <v>2808</v>
      </c>
      <c r="C2851" t="s">
        <v>4</v>
      </c>
      <c r="D2851" t="s">
        <v>1602</v>
      </c>
      <c r="E2851" s="3" t="s">
        <v>127</v>
      </c>
      <c r="F2851" t="s">
        <v>1606</v>
      </c>
      <c r="G2851" s="5" t="str">
        <f t="shared" si="44"/>
        <v>View Response</v>
      </c>
      <c r="H2851" t="s">
        <v>3020</v>
      </c>
      <c r="I2851" t="s">
        <v>3023</v>
      </c>
      <c r="J2851" t="s">
        <v>3021</v>
      </c>
      <c r="N2851" t="s">
        <v>338</v>
      </c>
    </row>
    <row r="2852" spans="1:14" x14ac:dyDescent="0.35">
      <c r="A2852">
        <v>1193753</v>
      </c>
      <c r="B2852" t="s">
        <v>2808</v>
      </c>
      <c r="C2852" t="s">
        <v>4</v>
      </c>
      <c r="D2852" t="s">
        <v>1602</v>
      </c>
      <c r="E2852" s="3" t="s">
        <v>127</v>
      </c>
      <c r="F2852" t="s">
        <v>1606</v>
      </c>
      <c r="G2852" s="5" t="str">
        <f t="shared" si="44"/>
        <v>View Response</v>
      </c>
      <c r="H2852" t="s">
        <v>3020</v>
      </c>
      <c r="I2852" t="s">
        <v>3023</v>
      </c>
      <c r="J2852" t="s">
        <v>3021</v>
      </c>
      <c r="L2852" t="s">
        <v>2925</v>
      </c>
    </row>
    <row r="2853" spans="1:14" x14ac:dyDescent="0.35">
      <c r="A2853">
        <v>1193757</v>
      </c>
      <c r="B2853" t="s">
        <v>2388</v>
      </c>
      <c r="C2853" t="s">
        <v>825</v>
      </c>
      <c r="D2853" t="s">
        <v>4</v>
      </c>
      <c r="E2853" s="3" t="s">
        <v>127</v>
      </c>
      <c r="F2853" t="s">
        <v>1607</v>
      </c>
      <c r="G2853" s="5" t="str">
        <f t="shared" si="44"/>
        <v>View Response</v>
      </c>
      <c r="H2853" t="s">
        <v>3020</v>
      </c>
      <c r="I2853" t="s">
        <v>3029</v>
      </c>
      <c r="J2853" t="s">
        <v>3021</v>
      </c>
      <c r="N2853" t="s">
        <v>338</v>
      </c>
    </row>
    <row r="2854" spans="1:14" x14ac:dyDescent="0.35">
      <c r="A2854">
        <v>1193757</v>
      </c>
      <c r="B2854" t="s">
        <v>2388</v>
      </c>
      <c r="C2854" t="s">
        <v>825</v>
      </c>
      <c r="D2854" t="s">
        <v>4</v>
      </c>
      <c r="E2854" s="3" t="s">
        <v>127</v>
      </c>
      <c r="F2854" t="s">
        <v>1607</v>
      </c>
      <c r="G2854" s="5" t="str">
        <f t="shared" si="44"/>
        <v>View Response</v>
      </c>
      <c r="H2854" t="s">
        <v>3020</v>
      </c>
      <c r="I2854" t="s">
        <v>3029</v>
      </c>
      <c r="J2854" t="s">
        <v>3021</v>
      </c>
      <c r="L2854" t="s">
        <v>2968</v>
      </c>
    </row>
    <row r="2855" spans="1:14" x14ac:dyDescent="0.35">
      <c r="A2855">
        <v>1193761</v>
      </c>
      <c r="B2855" t="s">
        <v>2388</v>
      </c>
      <c r="C2855" t="s">
        <v>825</v>
      </c>
      <c r="D2855" t="s">
        <v>4</v>
      </c>
      <c r="E2855" s="3" t="s">
        <v>127</v>
      </c>
      <c r="F2855" t="s">
        <v>1608</v>
      </c>
      <c r="G2855" s="5" t="str">
        <f t="shared" si="44"/>
        <v>View Response</v>
      </c>
      <c r="H2855" t="s">
        <v>3019</v>
      </c>
      <c r="I2855" t="s">
        <v>3024</v>
      </c>
      <c r="J2855" t="s">
        <v>3022</v>
      </c>
      <c r="M2855" t="s">
        <v>2933</v>
      </c>
    </row>
    <row r="2856" spans="1:14" x14ac:dyDescent="0.35">
      <c r="A2856">
        <v>1193761</v>
      </c>
      <c r="B2856" t="s">
        <v>2388</v>
      </c>
      <c r="C2856" t="s">
        <v>825</v>
      </c>
      <c r="D2856" t="s">
        <v>4</v>
      </c>
      <c r="E2856" s="3" t="s">
        <v>127</v>
      </c>
      <c r="F2856" t="s">
        <v>1608</v>
      </c>
      <c r="G2856" s="5" t="str">
        <f t="shared" si="44"/>
        <v>View Response</v>
      </c>
      <c r="H2856" t="s">
        <v>3019</v>
      </c>
      <c r="I2856" t="s">
        <v>3024</v>
      </c>
      <c r="J2856" t="s">
        <v>3022</v>
      </c>
      <c r="M2856" t="s">
        <v>2934</v>
      </c>
    </row>
    <row r="2857" spans="1:14" x14ac:dyDescent="0.35">
      <c r="A2857">
        <v>1193762</v>
      </c>
      <c r="B2857" t="s">
        <v>2810</v>
      </c>
      <c r="C2857" t="s">
        <v>1609</v>
      </c>
      <c r="D2857" t="s">
        <v>4</v>
      </c>
      <c r="E2857" s="3" t="s">
        <v>127</v>
      </c>
      <c r="F2857" t="s">
        <v>1610</v>
      </c>
      <c r="G2857" s="5" t="str">
        <f t="shared" si="44"/>
        <v>View Response</v>
      </c>
      <c r="H2857" t="s">
        <v>3020</v>
      </c>
      <c r="I2857" t="s">
        <v>3023</v>
      </c>
      <c r="J2857" t="s">
        <v>3029</v>
      </c>
      <c r="N2857" t="s">
        <v>338</v>
      </c>
    </row>
    <row r="2858" spans="1:14" x14ac:dyDescent="0.35">
      <c r="A2858">
        <v>1193762</v>
      </c>
      <c r="B2858" t="s">
        <v>2810</v>
      </c>
      <c r="C2858" t="s">
        <v>1609</v>
      </c>
      <c r="D2858" t="s">
        <v>4</v>
      </c>
      <c r="E2858" s="3" t="s">
        <v>127</v>
      </c>
      <c r="F2858" t="s">
        <v>1610</v>
      </c>
      <c r="G2858" s="5" t="str">
        <f t="shared" si="44"/>
        <v>View Response</v>
      </c>
      <c r="H2858" t="s">
        <v>3020</v>
      </c>
      <c r="I2858" t="s">
        <v>3023</v>
      </c>
      <c r="J2858" t="s">
        <v>3029</v>
      </c>
      <c r="L2858" t="s">
        <v>2925</v>
      </c>
    </row>
    <row r="2859" spans="1:14" x14ac:dyDescent="0.35">
      <c r="A2859">
        <v>1193762</v>
      </c>
      <c r="B2859" t="s">
        <v>2810</v>
      </c>
      <c r="C2859" t="s">
        <v>1609</v>
      </c>
      <c r="D2859" t="s">
        <v>4</v>
      </c>
      <c r="E2859" s="3" t="s">
        <v>127</v>
      </c>
      <c r="F2859" t="s">
        <v>1610</v>
      </c>
      <c r="G2859" s="5" t="str">
        <f t="shared" si="44"/>
        <v>View Response</v>
      </c>
      <c r="H2859" t="s">
        <v>3020</v>
      </c>
      <c r="I2859" t="s">
        <v>3023</v>
      </c>
      <c r="J2859" t="s">
        <v>3029</v>
      </c>
      <c r="M2859" t="s">
        <v>2917</v>
      </c>
    </row>
    <row r="2860" spans="1:14" x14ac:dyDescent="0.35">
      <c r="A2860">
        <v>1193765</v>
      </c>
      <c r="B2860" t="s">
        <v>2811</v>
      </c>
      <c r="C2860" t="s">
        <v>4</v>
      </c>
      <c r="D2860" t="s">
        <v>1602</v>
      </c>
      <c r="E2860" s="3" t="s">
        <v>4</v>
      </c>
      <c r="F2860" t="s">
        <v>1611</v>
      </c>
      <c r="G2860" s="5" t="str">
        <f t="shared" si="44"/>
        <v>View Response</v>
      </c>
      <c r="H2860" t="s">
        <v>3020</v>
      </c>
      <c r="I2860" t="s">
        <v>3023</v>
      </c>
      <c r="J2860" t="s">
        <v>3021</v>
      </c>
      <c r="N2860" t="s">
        <v>338</v>
      </c>
    </row>
    <row r="2861" spans="1:14" x14ac:dyDescent="0.35">
      <c r="A2861">
        <v>1193765</v>
      </c>
      <c r="B2861" t="s">
        <v>2811</v>
      </c>
      <c r="C2861" t="s">
        <v>4</v>
      </c>
      <c r="D2861" t="s">
        <v>1602</v>
      </c>
      <c r="E2861" s="3" t="s">
        <v>4</v>
      </c>
      <c r="F2861" t="s">
        <v>1611</v>
      </c>
      <c r="G2861" s="5" t="str">
        <f t="shared" si="44"/>
        <v>View Response</v>
      </c>
      <c r="H2861" t="s">
        <v>3020</v>
      </c>
      <c r="I2861" t="s">
        <v>3023</v>
      </c>
      <c r="J2861" t="s">
        <v>3021</v>
      </c>
      <c r="L2861" t="s">
        <v>2925</v>
      </c>
    </row>
    <row r="2862" spans="1:14" x14ac:dyDescent="0.35">
      <c r="A2862">
        <v>1193765</v>
      </c>
      <c r="B2862" t="s">
        <v>2811</v>
      </c>
      <c r="C2862" t="s">
        <v>4</v>
      </c>
      <c r="D2862" t="s">
        <v>1602</v>
      </c>
      <c r="E2862" s="3" t="s">
        <v>4</v>
      </c>
      <c r="F2862" t="s">
        <v>1611</v>
      </c>
      <c r="G2862" s="5" t="str">
        <f t="shared" si="44"/>
        <v>View Response</v>
      </c>
      <c r="H2862" t="s">
        <v>3020</v>
      </c>
      <c r="I2862" t="s">
        <v>3023</v>
      </c>
      <c r="J2862" t="s">
        <v>3021</v>
      </c>
      <c r="M2862" t="s">
        <v>2945</v>
      </c>
    </row>
    <row r="2863" spans="1:14" x14ac:dyDescent="0.35">
      <c r="A2863">
        <v>1193769</v>
      </c>
      <c r="B2863" t="s">
        <v>2812</v>
      </c>
      <c r="C2863" t="s">
        <v>1612</v>
      </c>
      <c r="D2863" t="s">
        <v>4</v>
      </c>
      <c r="E2863" s="3" t="s">
        <v>4</v>
      </c>
      <c r="F2863" t="s">
        <v>1613</v>
      </c>
      <c r="G2863" s="5" t="str">
        <f t="shared" si="44"/>
        <v>View Response</v>
      </c>
      <c r="H2863" t="s">
        <v>3019</v>
      </c>
      <c r="I2863" t="s">
        <v>3024</v>
      </c>
      <c r="J2863" t="s">
        <v>3022</v>
      </c>
      <c r="N2863" t="s">
        <v>338</v>
      </c>
    </row>
    <row r="2864" spans="1:14" x14ac:dyDescent="0.35">
      <c r="A2864">
        <v>1193769</v>
      </c>
      <c r="B2864" t="s">
        <v>2812</v>
      </c>
      <c r="C2864" t="s">
        <v>1612</v>
      </c>
      <c r="D2864" t="s">
        <v>4</v>
      </c>
      <c r="E2864" s="3" t="s">
        <v>4</v>
      </c>
      <c r="F2864" t="s">
        <v>1613</v>
      </c>
      <c r="G2864" s="5" t="str">
        <f t="shared" si="44"/>
        <v>View Response</v>
      </c>
      <c r="H2864" t="s">
        <v>3019</v>
      </c>
      <c r="I2864" t="s">
        <v>3024</v>
      </c>
      <c r="J2864" t="s">
        <v>3022</v>
      </c>
      <c r="L2864" t="s">
        <v>2968</v>
      </c>
    </row>
    <row r="2865" spans="1:14" x14ac:dyDescent="0.35">
      <c r="A2865">
        <v>1193779</v>
      </c>
      <c r="B2865" t="s">
        <v>2388</v>
      </c>
      <c r="C2865" t="s">
        <v>825</v>
      </c>
      <c r="D2865" t="s">
        <v>4</v>
      </c>
      <c r="E2865" s="3" t="s">
        <v>4</v>
      </c>
      <c r="F2865" t="s">
        <v>1614</v>
      </c>
      <c r="G2865" s="5" t="str">
        <f t="shared" si="44"/>
        <v>View Response</v>
      </c>
      <c r="H2865" t="s">
        <v>3020</v>
      </c>
      <c r="I2865" t="s">
        <v>3023</v>
      </c>
      <c r="J2865" t="s">
        <v>3021</v>
      </c>
      <c r="N2865" t="s">
        <v>338</v>
      </c>
    </row>
    <row r="2866" spans="1:14" x14ac:dyDescent="0.35">
      <c r="A2866">
        <v>1193779</v>
      </c>
      <c r="B2866" t="s">
        <v>2388</v>
      </c>
      <c r="C2866" t="s">
        <v>825</v>
      </c>
      <c r="D2866" t="s">
        <v>4</v>
      </c>
      <c r="E2866" s="3" t="s">
        <v>4</v>
      </c>
      <c r="F2866" t="s">
        <v>1614</v>
      </c>
      <c r="G2866" s="5" t="str">
        <f t="shared" si="44"/>
        <v>View Response</v>
      </c>
      <c r="H2866" t="s">
        <v>3020</v>
      </c>
      <c r="I2866" t="s">
        <v>3023</v>
      </c>
      <c r="J2866" t="s">
        <v>3021</v>
      </c>
      <c r="M2866" t="s">
        <v>2945</v>
      </c>
    </row>
    <row r="2867" spans="1:14" x14ac:dyDescent="0.35">
      <c r="A2867">
        <v>1193779</v>
      </c>
      <c r="B2867" t="s">
        <v>2388</v>
      </c>
      <c r="C2867" t="s">
        <v>825</v>
      </c>
      <c r="D2867" t="s">
        <v>4</v>
      </c>
      <c r="E2867" s="3" t="s">
        <v>4</v>
      </c>
      <c r="F2867" t="s">
        <v>1614</v>
      </c>
      <c r="G2867" s="5" t="str">
        <f t="shared" si="44"/>
        <v>View Response</v>
      </c>
      <c r="H2867" t="s">
        <v>3020</v>
      </c>
      <c r="I2867" t="s">
        <v>3023</v>
      </c>
      <c r="J2867" t="s">
        <v>3021</v>
      </c>
      <c r="M2867" t="s">
        <v>2946</v>
      </c>
    </row>
    <row r="2868" spans="1:14" x14ac:dyDescent="0.35">
      <c r="A2868">
        <v>1193780</v>
      </c>
      <c r="B2868" t="s">
        <v>2813</v>
      </c>
      <c r="C2868" t="s">
        <v>1615</v>
      </c>
      <c r="D2868" t="s">
        <v>4</v>
      </c>
      <c r="E2868" s="3" t="s">
        <v>127</v>
      </c>
      <c r="F2868" t="s">
        <v>1616</v>
      </c>
      <c r="G2868" s="5" t="str">
        <f t="shared" si="44"/>
        <v>View Response</v>
      </c>
      <c r="H2868" t="s">
        <v>3020</v>
      </c>
      <c r="I2868" t="s">
        <v>3023</v>
      </c>
      <c r="J2868" t="s">
        <v>3021</v>
      </c>
      <c r="N2868" t="s">
        <v>338</v>
      </c>
    </row>
    <row r="2869" spans="1:14" x14ac:dyDescent="0.35">
      <c r="A2869">
        <v>1193780</v>
      </c>
      <c r="B2869" t="s">
        <v>2813</v>
      </c>
      <c r="C2869" t="s">
        <v>1615</v>
      </c>
      <c r="D2869" t="s">
        <v>4</v>
      </c>
      <c r="E2869" s="3" t="s">
        <v>127</v>
      </c>
      <c r="F2869" t="s">
        <v>1616</v>
      </c>
      <c r="G2869" s="5" t="str">
        <f t="shared" si="44"/>
        <v>View Response</v>
      </c>
      <c r="H2869" t="s">
        <v>3020</v>
      </c>
      <c r="I2869" t="s">
        <v>3023</v>
      </c>
      <c r="J2869" t="s">
        <v>3021</v>
      </c>
      <c r="L2869" t="s">
        <v>2968</v>
      </c>
    </row>
    <row r="2870" spans="1:14" x14ac:dyDescent="0.35">
      <c r="A2870">
        <v>1193787</v>
      </c>
      <c r="B2870" t="s">
        <v>1617</v>
      </c>
      <c r="C2870" t="s">
        <v>1617</v>
      </c>
      <c r="D2870" t="s">
        <v>1618</v>
      </c>
      <c r="E2870" s="3" t="s">
        <v>127</v>
      </c>
      <c r="F2870" t="s">
        <v>1619</v>
      </c>
      <c r="G2870" s="5" t="str">
        <f t="shared" si="44"/>
        <v>View Response</v>
      </c>
      <c r="H2870" t="s">
        <v>3020</v>
      </c>
      <c r="I2870" t="s">
        <v>3023</v>
      </c>
      <c r="J2870" t="s">
        <v>3021</v>
      </c>
      <c r="N2870" t="s">
        <v>338</v>
      </c>
    </row>
    <row r="2871" spans="1:14" x14ac:dyDescent="0.35">
      <c r="A2871">
        <v>1193787</v>
      </c>
      <c r="B2871" t="s">
        <v>1617</v>
      </c>
      <c r="C2871" t="s">
        <v>1617</v>
      </c>
      <c r="D2871" t="s">
        <v>1618</v>
      </c>
      <c r="E2871" s="3" t="s">
        <v>127</v>
      </c>
      <c r="F2871" t="s">
        <v>1619</v>
      </c>
      <c r="G2871" s="5" t="str">
        <f t="shared" si="44"/>
        <v>View Response</v>
      </c>
      <c r="H2871" t="s">
        <v>3020</v>
      </c>
      <c r="I2871" t="s">
        <v>3023</v>
      </c>
      <c r="J2871" t="s">
        <v>3021</v>
      </c>
      <c r="L2871" t="s">
        <v>2968</v>
      </c>
    </row>
    <row r="2872" spans="1:14" x14ac:dyDescent="0.35">
      <c r="A2872">
        <v>1193787</v>
      </c>
      <c r="B2872" t="s">
        <v>1617</v>
      </c>
      <c r="C2872" t="s">
        <v>1617</v>
      </c>
      <c r="D2872" t="s">
        <v>1618</v>
      </c>
      <c r="E2872" s="3" t="s">
        <v>127</v>
      </c>
      <c r="F2872" t="s">
        <v>1619</v>
      </c>
      <c r="G2872" s="5" t="str">
        <f t="shared" si="44"/>
        <v>View Response</v>
      </c>
      <c r="H2872" t="s">
        <v>3020</v>
      </c>
      <c r="I2872" t="s">
        <v>3023</v>
      </c>
      <c r="J2872" t="s">
        <v>3021</v>
      </c>
      <c r="L2872" t="s">
        <v>2925</v>
      </c>
    </row>
    <row r="2873" spans="1:14" x14ac:dyDescent="0.35">
      <c r="A2873">
        <v>1193787</v>
      </c>
      <c r="B2873" t="s">
        <v>1617</v>
      </c>
      <c r="C2873" t="s">
        <v>1617</v>
      </c>
      <c r="D2873" t="s">
        <v>1618</v>
      </c>
      <c r="E2873" s="3" t="s">
        <v>127</v>
      </c>
      <c r="F2873" t="s">
        <v>1619</v>
      </c>
      <c r="G2873" s="5" t="str">
        <f t="shared" si="44"/>
        <v>View Response</v>
      </c>
      <c r="H2873" t="s">
        <v>3020</v>
      </c>
      <c r="I2873" t="s">
        <v>3023</v>
      </c>
      <c r="J2873" t="s">
        <v>3021</v>
      </c>
      <c r="M2873" t="s">
        <v>2923</v>
      </c>
    </row>
    <row r="2874" spans="1:14" x14ac:dyDescent="0.35">
      <c r="A2874">
        <v>1193787</v>
      </c>
      <c r="B2874" t="s">
        <v>1617</v>
      </c>
      <c r="C2874" t="s">
        <v>1617</v>
      </c>
      <c r="D2874" t="s">
        <v>1618</v>
      </c>
      <c r="E2874" s="3" t="s">
        <v>127</v>
      </c>
      <c r="F2874" t="s">
        <v>1619</v>
      </c>
      <c r="G2874" s="5" t="str">
        <f t="shared" si="44"/>
        <v>View Response</v>
      </c>
      <c r="H2874" t="s">
        <v>3020</v>
      </c>
      <c r="I2874" t="s">
        <v>3023</v>
      </c>
      <c r="J2874" t="s">
        <v>3021</v>
      </c>
      <c r="M2874" t="s">
        <v>2924</v>
      </c>
    </row>
    <row r="2875" spans="1:14" x14ac:dyDescent="0.35">
      <c r="A2875">
        <v>1193787</v>
      </c>
      <c r="B2875" t="s">
        <v>1617</v>
      </c>
      <c r="C2875" t="s">
        <v>1617</v>
      </c>
      <c r="D2875" t="s">
        <v>1618</v>
      </c>
      <c r="E2875" s="3" t="s">
        <v>127</v>
      </c>
      <c r="F2875" t="s">
        <v>1619</v>
      </c>
      <c r="G2875" s="5" t="str">
        <f t="shared" si="44"/>
        <v>View Response</v>
      </c>
      <c r="H2875" t="s">
        <v>3020</v>
      </c>
      <c r="I2875" t="s">
        <v>3023</v>
      </c>
      <c r="J2875" t="s">
        <v>3021</v>
      </c>
      <c r="M2875" t="s">
        <v>2950</v>
      </c>
    </row>
    <row r="2876" spans="1:14" x14ac:dyDescent="0.35">
      <c r="A2876">
        <v>1193816</v>
      </c>
      <c r="B2876" t="s">
        <v>2814</v>
      </c>
      <c r="C2876" t="s">
        <v>1620</v>
      </c>
      <c r="D2876" t="s">
        <v>4</v>
      </c>
      <c r="E2876" s="3" t="s">
        <v>127</v>
      </c>
      <c r="F2876" t="s">
        <v>1621</v>
      </c>
      <c r="G2876" s="5" t="str">
        <f t="shared" si="44"/>
        <v>View Response</v>
      </c>
      <c r="H2876" t="s">
        <v>3020</v>
      </c>
      <c r="I2876" t="s">
        <v>3023</v>
      </c>
      <c r="J2876" t="s">
        <v>3021</v>
      </c>
      <c r="N2876" t="s">
        <v>338</v>
      </c>
    </row>
    <row r="2877" spans="1:14" x14ac:dyDescent="0.35">
      <c r="A2877">
        <v>1193816</v>
      </c>
      <c r="B2877" t="s">
        <v>2814</v>
      </c>
      <c r="C2877" t="s">
        <v>1620</v>
      </c>
      <c r="D2877" t="s">
        <v>4</v>
      </c>
      <c r="E2877" s="3" t="s">
        <v>127</v>
      </c>
      <c r="F2877" t="s">
        <v>1621</v>
      </c>
      <c r="G2877" s="5" t="str">
        <f t="shared" si="44"/>
        <v>View Response</v>
      </c>
      <c r="H2877" t="s">
        <v>3020</v>
      </c>
      <c r="I2877" t="s">
        <v>3023</v>
      </c>
      <c r="J2877" t="s">
        <v>3021</v>
      </c>
      <c r="L2877" t="s">
        <v>2943</v>
      </c>
    </row>
    <row r="2878" spans="1:14" x14ac:dyDescent="0.35">
      <c r="A2878">
        <v>1193816</v>
      </c>
      <c r="B2878" t="s">
        <v>2814</v>
      </c>
      <c r="C2878" t="s">
        <v>1620</v>
      </c>
      <c r="D2878" t="s">
        <v>4</v>
      </c>
      <c r="E2878" s="3" t="s">
        <v>127</v>
      </c>
      <c r="F2878" t="s">
        <v>1621</v>
      </c>
      <c r="G2878" s="5" t="str">
        <f t="shared" si="44"/>
        <v>View Response</v>
      </c>
      <c r="H2878" t="s">
        <v>3020</v>
      </c>
      <c r="I2878" t="s">
        <v>3023</v>
      </c>
      <c r="J2878" t="s">
        <v>3021</v>
      </c>
      <c r="L2878" t="s">
        <v>2977</v>
      </c>
    </row>
    <row r="2879" spans="1:14" x14ac:dyDescent="0.35">
      <c r="A2879">
        <v>1193816</v>
      </c>
      <c r="B2879" t="s">
        <v>2814</v>
      </c>
      <c r="C2879" t="s">
        <v>1620</v>
      </c>
      <c r="D2879" t="s">
        <v>4</v>
      </c>
      <c r="E2879" s="3" t="s">
        <v>127</v>
      </c>
      <c r="F2879" t="s">
        <v>1621</v>
      </c>
      <c r="G2879" s="5" t="str">
        <f t="shared" si="44"/>
        <v>View Response</v>
      </c>
      <c r="H2879" t="s">
        <v>3020</v>
      </c>
      <c r="I2879" t="s">
        <v>3023</v>
      </c>
      <c r="J2879" t="s">
        <v>3021</v>
      </c>
      <c r="L2879" t="s">
        <v>2981</v>
      </c>
    </row>
    <row r="2880" spans="1:14" x14ac:dyDescent="0.35">
      <c r="A2880">
        <v>1193816</v>
      </c>
      <c r="B2880" t="s">
        <v>2814</v>
      </c>
      <c r="C2880" t="s">
        <v>1620</v>
      </c>
      <c r="D2880" t="s">
        <v>4</v>
      </c>
      <c r="E2880" s="3" t="s">
        <v>127</v>
      </c>
      <c r="F2880" t="s">
        <v>1621</v>
      </c>
      <c r="G2880" s="5" t="str">
        <f t="shared" si="44"/>
        <v>View Response</v>
      </c>
      <c r="H2880" t="s">
        <v>3020</v>
      </c>
      <c r="I2880" t="s">
        <v>3023</v>
      </c>
      <c r="J2880" t="s">
        <v>3021</v>
      </c>
      <c r="L2880" t="s">
        <v>2925</v>
      </c>
    </row>
    <row r="2881" spans="1:14" x14ac:dyDescent="0.35">
      <c r="A2881">
        <v>1193816</v>
      </c>
      <c r="B2881" t="s">
        <v>2814</v>
      </c>
      <c r="C2881" t="s">
        <v>1620</v>
      </c>
      <c r="D2881" t="s">
        <v>4</v>
      </c>
      <c r="E2881" s="3" t="s">
        <v>127</v>
      </c>
      <c r="F2881" t="s">
        <v>1621</v>
      </c>
      <c r="G2881" s="5" t="str">
        <f t="shared" si="44"/>
        <v>View Response</v>
      </c>
      <c r="H2881" t="s">
        <v>3020</v>
      </c>
      <c r="I2881" t="s">
        <v>3023</v>
      </c>
      <c r="J2881" t="s">
        <v>3021</v>
      </c>
      <c r="L2881" t="s">
        <v>2998</v>
      </c>
    </row>
    <row r="2882" spans="1:14" x14ac:dyDescent="0.35">
      <c r="A2882">
        <v>1193816</v>
      </c>
      <c r="B2882" t="s">
        <v>2814</v>
      </c>
      <c r="C2882" t="s">
        <v>1620</v>
      </c>
      <c r="D2882" t="s">
        <v>4</v>
      </c>
      <c r="E2882" s="3" t="s">
        <v>127</v>
      </c>
      <c r="F2882" t="s">
        <v>1621</v>
      </c>
      <c r="G2882" s="5" t="str">
        <f t="shared" si="44"/>
        <v>View Response</v>
      </c>
      <c r="H2882" t="s">
        <v>3020</v>
      </c>
      <c r="I2882" t="s">
        <v>3023</v>
      </c>
      <c r="J2882" t="s">
        <v>3021</v>
      </c>
      <c r="L2882" t="s">
        <v>2958</v>
      </c>
    </row>
    <row r="2883" spans="1:14" x14ac:dyDescent="0.35">
      <c r="A2883">
        <v>1193816</v>
      </c>
      <c r="B2883" t="s">
        <v>2814</v>
      </c>
      <c r="C2883" t="s">
        <v>1620</v>
      </c>
      <c r="D2883" t="s">
        <v>4</v>
      </c>
      <c r="E2883" s="3" t="s">
        <v>127</v>
      </c>
      <c r="F2883" t="s">
        <v>1621</v>
      </c>
      <c r="G2883" s="5" t="str">
        <f t="shared" ref="G2883:G2946" si="45">HYPERLINK(F2883,"View Response")</f>
        <v>View Response</v>
      </c>
      <c r="H2883" t="s">
        <v>3020</v>
      </c>
      <c r="I2883" t="s">
        <v>3023</v>
      </c>
      <c r="J2883" t="s">
        <v>3021</v>
      </c>
      <c r="L2883" t="s">
        <v>2973</v>
      </c>
    </row>
    <row r="2884" spans="1:14" x14ac:dyDescent="0.35">
      <c r="A2884">
        <v>1193816</v>
      </c>
      <c r="B2884" t="s">
        <v>2814</v>
      </c>
      <c r="C2884" t="s">
        <v>1620</v>
      </c>
      <c r="D2884" t="s">
        <v>4</v>
      </c>
      <c r="E2884" s="3" t="s">
        <v>127</v>
      </c>
      <c r="F2884" t="s">
        <v>1621</v>
      </c>
      <c r="G2884" s="5" t="str">
        <f t="shared" si="45"/>
        <v>View Response</v>
      </c>
      <c r="H2884" t="s">
        <v>3020</v>
      </c>
      <c r="I2884" t="s">
        <v>3023</v>
      </c>
      <c r="J2884" t="s">
        <v>3021</v>
      </c>
      <c r="L2884" t="s">
        <v>2986</v>
      </c>
    </row>
    <row r="2885" spans="1:14" x14ac:dyDescent="0.35">
      <c r="A2885">
        <v>1193816</v>
      </c>
      <c r="B2885" t="s">
        <v>2814</v>
      </c>
      <c r="C2885" t="s">
        <v>1620</v>
      </c>
      <c r="D2885" t="s">
        <v>4</v>
      </c>
      <c r="E2885" s="3" t="s">
        <v>127</v>
      </c>
      <c r="F2885" t="s">
        <v>1621</v>
      </c>
      <c r="G2885" s="5" t="str">
        <f t="shared" si="45"/>
        <v>View Response</v>
      </c>
      <c r="H2885" t="s">
        <v>3020</v>
      </c>
      <c r="I2885" t="s">
        <v>3023</v>
      </c>
      <c r="J2885" t="s">
        <v>3021</v>
      </c>
      <c r="L2885" t="s">
        <v>2937</v>
      </c>
    </row>
    <row r="2886" spans="1:14" x14ac:dyDescent="0.35">
      <c r="A2886">
        <v>1193816</v>
      </c>
      <c r="B2886" t="s">
        <v>2814</v>
      </c>
      <c r="C2886" t="s">
        <v>1620</v>
      </c>
      <c r="D2886" t="s">
        <v>4</v>
      </c>
      <c r="E2886" s="3" t="s">
        <v>127</v>
      </c>
      <c r="F2886" t="s">
        <v>1621</v>
      </c>
      <c r="G2886" s="5" t="str">
        <f t="shared" si="45"/>
        <v>View Response</v>
      </c>
      <c r="H2886" t="s">
        <v>3020</v>
      </c>
      <c r="I2886" t="s">
        <v>3023</v>
      </c>
      <c r="J2886" t="s">
        <v>3021</v>
      </c>
      <c r="M2886" t="s">
        <v>2965</v>
      </c>
    </row>
    <row r="2887" spans="1:14" x14ac:dyDescent="0.35">
      <c r="A2887">
        <v>1193816</v>
      </c>
      <c r="B2887" t="s">
        <v>2814</v>
      </c>
      <c r="C2887" t="s">
        <v>1620</v>
      </c>
      <c r="D2887" t="s">
        <v>4</v>
      </c>
      <c r="E2887" s="3" t="s">
        <v>127</v>
      </c>
      <c r="F2887" t="s">
        <v>1621</v>
      </c>
      <c r="G2887" s="5" t="str">
        <f t="shared" si="45"/>
        <v>View Response</v>
      </c>
      <c r="H2887" t="s">
        <v>3020</v>
      </c>
      <c r="I2887" t="s">
        <v>3023</v>
      </c>
      <c r="J2887" t="s">
        <v>3021</v>
      </c>
      <c r="M2887" t="s">
        <v>2966</v>
      </c>
    </row>
    <row r="2888" spans="1:14" x14ac:dyDescent="0.35">
      <c r="A2888">
        <v>1193816</v>
      </c>
      <c r="B2888" t="s">
        <v>2814</v>
      </c>
      <c r="C2888" t="s">
        <v>1620</v>
      </c>
      <c r="D2888" t="s">
        <v>4</v>
      </c>
      <c r="E2888" s="3" t="s">
        <v>127</v>
      </c>
      <c r="F2888" t="s">
        <v>1621</v>
      </c>
      <c r="G2888" s="5" t="str">
        <f t="shared" si="45"/>
        <v>View Response</v>
      </c>
      <c r="H2888" t="s">
        <v>3020</v>
      </c>
      <c r="I2888" t="s">
        <v>3023</v>
      </c>
      <c r="J2888" t="s">
        <v>3021</v>
      </c>
      <c r="M2888" t="s">
        <v>2967</v>
      </c>
    </row>
    <row r="2889" spans="1:14" x14ac:dyDescent="0.35">
      <c r="A2889">
        <v>1193822</v>
      </c>
      <c r="B2889" t="s">
        <v>2815</v>
      </c>
      <c r="C2889" t="s">
        <v>4</v>
      </c>
      <c r="D2889" t="s">
        <v>1622</v>
      </c>
      <c r="E2889" s="3" t="s">
        <v>127</v>
      </c>
      <c r="F2889" t="s">
        <v>1623</v>
      </c>
      <c r="G2889" s="5" t="str">
        <f t="shared" si="45"/>
        <v>View Response</v>
      </c>
      <c r="H2889" t="s">
        <v>3020</v>
      </c>
      <c r="I2889" t="s">
        <v>3023</v>
      </c>
      <c r="J2889" t="s">
        <v>3021</v>
      </c>
      <c r="N2889" t="s">
        <v>338</v>
      </c>
    </row>
    <row r="2890" spans="1:14" x14ac:dyDescent="0.35">
      <c r="A2890">
        <v>1193822</v>
      </c>
      <c r="B2890" t="s">
        <v>2815</v>
      </c>
      <c r="C2890" t="s">
        <v>4</v>
      </c>
      <c r="D2890" t="s">
        <v>1622</v>
      </c>
      <c r="E2890" s="3" t="s">
        <v>127</v>
      </c>
      <c r="F2890" t="s">
        <v>1623</v>
      </c>
      <c r="G2890" s="5" t="str">
        <f t="shared" si="45"/>
        <v>View Response</v>
      </c>
      <c r="H2890" t="s">
        <v>3020</v>
      </c>
      <c r="I2890" t="s">
        <v>3023</v>
      </c>
      <c r="J2890" t="s">
        <v>3021</v>
      </c>
      <c r="L2890" t="s">
        <v>2925</v>
      </c>
    </row>
    <row r="2891" spans="1:14" x14ac:dyDescent="0.35">
      <c r="A2891">
        <v>1193822</v>
      </c>
      <c r="B2891" t="s">
        <v>2815</v>
      </c>
      <c r="C2891" t="s">
        <v>4</v>
      </c>
      <c r="D2891" t="s">
        <v>1622</v>
      </c>
      <c r="E2891" s="3" t="s">
        <v>127</v>
      </c>
      <c r="F2891" t="s">
        <v>1623</v>
      </c>
      <c r="G2891" s="5" t="str">
        <f t="shared" si="45"/>
        <v>View Response</v>
      </c>
      <c r="H2891" t="s">
        <v>3020</v>
      </c>
      <c r="I2891" t="s">
        <v>3023</v>
      </c>
      <c r="J2891" t="s">
        <v>3021</v>
      </c>
      <c r="M2891" t="s">
        <v>2971</v>
      </c>
    </row>
    <row r="2892" spans="1:14" x14ac:dyDescent="0.35">
      <c r="A2892">
        <v>1193824</v>
      </c>
      <c r="B2892" t="s">
        <v>2816</v>
      </c>
      <c r="C2892" t="s">
        <v>4</v>
      </c>
      <c r="D2892" t="s">
        <v>1602</v>
      </c>
      <c r="E2892" s="3" t="s">
        <v>4</v>
      </c>
      <c r="F2892" t="s">
        <v>1624</v>
      </c>
      <c r="G2892" s="5" t="str">
        <f t="shared" si="45"/>
        <v>View Response</v>
      </c>
      <c r="H2892" t="s">
        <v>3020</v>
      </c>
      <c r="I2892" t="s">
        <v>3029</v>
      </c>
      <c r="J2892" t="s">
        <v>3021</v>
      </c>
      <c r="L2892" t="s">
        <v>2948</v>
      </c>
    </row>
    <row r="2893" spans="1:14" x14ac:dyDescent="0.35">
      <c r="A2893">
        <v>1193826</v>
      </c>
      <c r="B2893" t="s">
        <v>2817</v>
      </c>
      <c r="C2893" t="s">
        <v>1625</v>
      </c>
      <c r="D2893" t="s">
        <v>1626</v>
      </c>
      <c r="E2893" s="3" t="s">
        <v>127</v>
      </c>
      <c r="F2893" t="s">
        <v>1627</v>
      </c>
      <c r="G2893" s="5" t="str">
        <f t="shared" si="45"/>
        <v>View Response</v>
      </c>
      <c r="H2893" t="s">
        <v>3020</v>
      </c>
      <c r="I2893" t="s">
        <v>3029</v>
      </c>
      <c r="J2893" t="s">
        <v>3029</v>
      </c>
      <c r="N2893" t="s">
        <v>338</v>
      </c>
    </row>
    <row r="2894" spans="1:14" x14ac:dyDescent="0.35">
      <c r="A2894">
        <v>1193826</v>
      </c>
      <c r="B2894" t="s">
        <v>2817</v>
      </c>
      <c r="C2894" t="s">
        <v>1625</v>
      </c>
      <c r="D2894" t="s">
        <v>1626</v>
      </c>
      <c r="E2894" s="3" t="s">
        <v>127</v>
      </c>
      <c r="F2894" t="s">
        <v>1627</v>
      </c>
      <c r="G2894" s="5" t="str">
        <f t="shared" si="45"/>
        <v>View Response</v>
      </c>
      <c r="H2894" t="s">
        <v>3020</v>
      </c>
      <c r="I2894" t="s">
        <v>3029</v>
      </c>
      <c r="J2894" t="s">
        <v>3029</v>
      </c>
      <c r="L2894" t="s">
        <v>2990</v>
      </c>
    </row>
    <row r="2895" spans="1:14" x14ac:dyDescent="0.35">
      <c r="A2895">
        <v>1193826</v>
      </c>
      <c r="B2895" t="s">
        <v>2817</v>
      </c>
      <c r="C2895" t="s">
        <v>1625</v>
      </c>
      <c r="D2895" t="s">
        <v>1626</v>
      </c>
      <c r="E2895" s="3" t="s">
        <v>127</v>
      </c>
      <c r="F2895" t="s">
        <v>1627</v>
      </c>
      <c r="G2895" s="5" t="str">
        <f t="shared" si="45"/>
        <v>View Response</v>
      </c>
      <c r="H2895" t="s">
        <v>3020</v>
      </c>
      <c r="I2895" t="s">
        <v>3029</v>
      </c>
      <c r="J2895" t="s">
        <v>3029</v>
      </c>
      <c r="L2895" t="s">
        <v>2981</v>
      </c>
    </row>
    <row r="2896" spans="1:14" x14ac:dyDescent="0.35">
      <c r="A2896">
        <v>1193826</v>
      </c>
      <c r="B2896" t="s">
        <v>2817</v>
      </c>
      <c r="C2896" t="s">
        <v>1625</v>
      </c>
      <c r="D2896" t="s">
        <v>1626</v>
      </c>
      <c r="E2896" s="3" t="s">
        <v>127</v>
      </c>
      <c r="F2896" t="s">
        <v>1627</v>
      </c>
      <c r="G2896" s="5" t="str">
        <f t="shared" si="45"/>
        <v>View Response</v>
      </c>
      <c r="H2896" t="s">
        <v>3020</v>
      </c>
      <c r="I2896" t="s">
        <v>3029</v>
      </c>
      <c r="J2896" t="s">
        <v>3029</v>
      </c>
      <c r="L2896" t="s">
        <v>2925</v>
      </c>
    </row>
    <row r="2897" spans="1:14" x14ac:dyDescent="0.35">
      <c r="A2897">
        <v>1193827</v>
      </c>
      <c r="B2897" t="s">
        <v>2816</v>
      </c>
      <c r="C2897" t="s">
        <v>4</v>
      </c>
      <c r="D2897" t="s">
        <v>1602</v>
      </c>
      <c r="E2897" s="3" t="s">
        <v>4</v>
      </c>
      <c r="F2897" t="s">
        <v>1628</v>
      </c>
      <c r="G2897" s="5" t="str">
        <f t="shared" si="45"/>
        <v>View Response</v>
      </c>
      <c r="H2897" t="s">
        <v>3020</v>
      </c>
      <c r="I2897" t="s">
        <v>3023</v>
      </c>
      <c r="J2897" t="s">
        <v>3021</v>
      </c>
      <c r="L2897" t="s">
        <v>2998</v>
      </c>
    </row>
    <row r="2898" spans="1:14" x14ac:dyDescent="0.35">
      <c r="A2898">
        <v>1193829</v>
      </c>
      <c r="B2898" t="s">
        <v>2303</v>
      </c>
      <c r="C2898" t="s">
        <v>673</v>
      </c>
      <c r="D2898" t="s">
        <v>4</v>
      </c>
      <c r="E2898" s="3" t="s">
        <v>4</v>
      </c>
      <c r="F2898" t="s">
        <v>1629</v>
      </c>
      <c r="G2898" s="5" t="str">
        <f t="shared" si="45"/>
        <v>View Response</v>
      </c>
      <c r="H2898" t="s">
        <v>3020</v>
      </c>
      <c r="I2898" t="s">
        <v>3029</v>
      </c>
      <c r="J2898" t="s">
        <v>3029</v>
      </c>
      <c r="N2898" t="s">
        <v>338</v>
      </c>
    </row>
    <row r="2899" spans="1:14" x14ac:dyDescent="0.35">
      <c r="A2899">
        <v>1193829</v>
      </c>
      <c r="B2899" t="s">
        <v>2303</v>
      </c>
      <c r="C2899" t="s">
        <v>673</v>
      </c>
      <c r="D2899" t="s">
        <v>4</v>
      </c>
      <c r="E2899" s="3" t="s">
        <v>4</v>
      </c>
      <c r="F2899" t="s">
        <v>1629</v>
      </c>
      <c r="G2899" s="5" t="str">
        <f t="shared" si="45"/>
        <v>View Response</v>
      </c>
      <c r="H2899" t="s">
        <v>3020</v>
      </c>
      <c r="I2899" t="s">
        <v>3029</v>
      </c>
      <c r="J2899" t="s">
        <v>3029</v>
      </c>
      <c r="L2899" t="s">
        <v>2925</v>
      </c>
    </row>
    <row r="2900" spans="1:14" x14ac:dyDescent="0.35">
      <c r="A2900">
        <v>1193829</v>
      </c>
      <c r="B2900" t="s">
        <v>2303</v>
      </c>
      <c r="C2900" t="s">
        <v>673</v>
      </c>
      <c r="D2900" t="s">
        <v>4</v>
      </c>
      <c r="E2900" s="3" t="s">
        <v>4</v>
      </c>
      <c r="F2900" t="s">
        <v>1629</v>
      </c>
      <c r="G2900" s="5" t="str">
        <f t="shared" si="45"/>
        <v>View Response</v>
      </c>
      <c r="H2900" t="s">
        <v>3020</v>
      </c>
      <c r="I2900" t="s">
        <v>3029</v>
      </c>
      <c r="J2900" t="s">
        <v>3029</v>
      </c>
      <c r="M2900" t="s">
        <v>2956</v>
      </c>
    </row>
    <row r="2901" spans="1:14" x14ac:dyDescent="0.35">
      <c r="A2901">
        <v>1193829</v>
      </c>
      <c r="B2901" t="s">
        <v>2303</v>
      </c>
      <c r="C2901" t="s">
        <v>673</v>
      </c>
      <c r="D2901" t="s">
        <v>4</v>
      </c>
      <c r="E2901" s="3" t="s">
        <v>4</v>
      </c>
      <c r="F2901" t="s">
        <v>1629</v>
      </c>
      <c r="G2901" s="5" t="str">
        <f t="shared" si="45"/>
        <v>View Response</v>
      </c>
      <c r="H2901" t="s">
        <v>3020</v>
      </c>
      <c r="I2901" t="s">
        <v>3029</v>
      </c>
      <c r="J2901" t="s">
        <v>3029</v>
      </c>
      <c r="M2901" t="s">
        <v>2957</v>
      </c>
    </row>
    <row r="2902" spans="1:14" x14ac:dyDescent="0.35">
      <c r="A2902">
        <v>1193829</v>
      </c>
      <c r="B2902" t="s">
        <v>2303</v>
      </c>
      <c r="C2902" t="s">
        <v>673</v>
      </c>
      <c r="D2902" t="s">
        <v>4</v>
      </c>
      <c r="E2902" s="3" t="s">
        <v>4</v>
      </c>
      <c r="F2902" t="s">
        <v>1629</v>
      </c>
      <c r="G2902" s="5" t="str">
        <f t="shared" si="45"/>
        <v>View Response</v>
      </c>
      <c r="H2902" t="s">
        <v>3020</v>
      </c>
      <c r="I2902" t="s">
        <v>3029</v>
      </c>
      <c r="J2902" t="s">
        <v>3029</v>
      </c>
      <c r="M2902" t="s">
        <v>2964</v>
      </c>
    </row>
    <row r="2903" spans="1:14" x14ac:dyDescent="0.35">
      <c r="A2903">
        <v>1193833</v>
      </c>
      <c r="B2903" t="s">
        <v>2303</v>
      </c>
      <c r="C2903" t="s">
        <v>673</v>
      </c>
      <c r="D2903" t="s">
        <v>1630</v>
      </c>
      <c r="E2903" s="3" t="s">
        <v>4</v>
      </c>
      <c r="F2903" t="s">
        <v>1631</v>
      </c>
      <c r="G2903" s="5" t="str">
        <f t="shared" si="45"/>
        <v>View Response</v>
      </c>
      <c r="H2903" t="s">
        <v>3020</v>
      </c>
      <c r="I2903" t="s">
        <v>3029</v>
      </c>
      <c r="J2903" t="s">
        <v>3029</v>
      </c>
      <c r="N2903" t="s">
        <v>338</v>
      </c>
    </row>
    <row r="2904" spans="1:14" x14ac:dyDescent="0.35">
      <c r="A2904">
        <v>1193833</v>
      </c>
      <c r="B2904" t="s">
        <v>2303</v>
      </c>
      <c r="C2904" t="s">
        <v>673</v>
      </c>
      <c r="D2904" t="s">
        <v>1630</v>
      </c>
      <c r="E2904" s="3" t="s">
        <v>4</v>
      </c>
      <c r="F2904" t="s">
        <v>1631</v>
      </c>
      <c r="G2904" s="5" t="str">
        <f t="shared" si="45"/>
        <v>View Response</v>
      </c>
      <c r="H2904" t="s">
        <v>3020</v>
      </c>
      <c r="I2904" t="s">
        <v>3029</v>
      </c>
      <c r="J2904" t="s">
        <v>3029</v>
      </c>
      <c r="L2904" t="s">
        <v>2925</v>
      </c>
    </row>
    <row r="2905" spans="1:14" x14ac:dyDescent="0.35">
      <c r="A2905">
        <v>1193834</v>
      </c>
      <c r="B2905" t="s">
        <v>2303</v>
      </c>
      <c r="C2905" t="s">
        <v>673</v>
      </c>
      <c r="D2905" t="s">
        <v>4</v>
      </c>
      <c r="E2905" s="3" t="s">
        <v>4</v>
      </c>
      <c r="F2905" t="s">
        <v>1632</v>
      </c>
      <c r="G2905" s="5" t="str">
        <f t="shared" si="45"/>
        <v>View Response</v>
      </c>
      <c r="H2905" t="s">
        <v>3020</v>
      </c>
      <c r="I2905" t="s">
        <v>3029</v>
      </c>
      <c r="J2905" t="s">
        <v>3029</v>
      </c>
      <c r="N2905" t="s">
        <v>338</v>
      </c>
    </row>
    <row r="2906" spans="1:14" x14ac:dyDescent="0.35">
      <c r="A2906">
        <v>1193834</v>
      </c>
      <c r="B2906" t="s">
        <v>2303</v>
      </c>
      <c r="C2906" t="s">
        <v>673</v>
      </c>
      <c r="D2906" t="s">
        <v>4</v>
      </c>
      <c r="E2906" s="3" t="s">
        <v>4</v>
      </c>
      <c r="F2906" t="s">
        <v>1632</v>
      </c>
      <c r="G2906" s="5" t="str">
        <f t="shared" si="45"/>
        <v>View Response</v>
      </c>
      <c r="H2906" t="s">
        <v>3020</v>
      </c>
      <c r="I2906" t="s">
        <v>3029</v>
      </c>
      <c r="J2906" t="s">
        <v>3029</v>
      </c>
      <c r="L2906" t="s">
        <v>2925</v>
      </c>
    </row>
    <row r="2907" spans="1:14" x14ac:dyDescent="0.35">
      <c r="A2907">
        <v>1193834</v>
      </c>
      <c r="B2907" t="s">
        <v>2303</v>
      </c>
      <c r="C2907" t="s">
        <v>673</v>
      </c>
      <c r="D2907" t="s">
        <v>4</v>
      </c>
      <c r="E2907" s="3" t="s">
        <v>4</v>
      </c>
      <c r="F2907" t="s">
        <v>1632</v>
      </c>
      <c r="G2907" s="5" t="str">
        <f t="shared" si="45"/>
        <v>View Response</v>
      </c>
      <c r="H2907" t="s">
        <v>3020</v>
      </c>
      <c r="I2907" t="s">
        <v>3029</v>
      </c>
      <c r="J2907" t="s">
        <v>3029</v>
      </c>
      <c r="M2907" t="s">
        <v>2923</v>
      </c>
    </row>
    <row r="2908" spans="1:14" x14ac:dyDescent="0.35">
      <c r="A2908">
        <v>1193836</v>
      </c>
      <c r="B2908" t="s">
        <v>2818</v>
      </c>
      <c r="C2908" t="s">
        <v>1633</v>
      </c>
      <c r="D2908" t="s">
        <v>1634</v>
      </c>
      <c r="E2908" s="3" t="s">
        <v>127</v>
      </c>
      <c r="F2908" t="s">
        <v>1635</v>
      </c>
      <c r="G2908" s="5" t="str">
        <f t="shared" si="45"/>
        <v>View Response</v>
      </c>
      <c r="H2908" t="s">
        <v>3029</v>
      </c>
      <c r="I2908" t="s">
        <v>3029</v>
      </c>
      <c r="J2908" t="s">
        <v>3029</v>
      </c>
      <c r="N2908" t="s">
        <v>338</v>
      </c>
    </row>
    <row r="2909" spans="1:14" x14ac:dyDescent="0.35">
      <c r="A2909">
        <v>1193836</v>
      </c>
      <c r="B2909" t="s">
        <v>2818</v>
      </c>
      <c r="C2909" t="s">
        <v>1633</v>
      </c>
      <c r="D2909" t="s">
        <v>1634</v>
      </c>
      <c r="E2909" s="3" t="s">
        <v>127</v>
      </c>
      <c r="F2909" t="s">
        <v>1635</v>
      </c>
      <c r="G2909" s="5" t="str">
        <f t="shared" si="45"/>
        <v>View Response</v>
      </c>
      <c r="H2909" t="s">
        <v>3029</v>
      </c>
      <c r="I2909" t="s">
        <v>3029</v>
      </c>
      <c r="J2909" t="s">
        <v>3029</v>
      </c>
      <c r="L2909" t="s">
        <v>2981</v>
      </c>
    </row>
    <row r="2910" spans="1:14" x14ac:dyDescent="0.35">
      <c r="A2910">
        <v>1193836</v>
      </c>
      <c r="B2910" t="s">
        <v>2818</v>
      </c>
      <c r="C2910" t="s">
        <v>1633</v>
      </c>
      <c r="D2910" t="s">
        <v>1634</v>
      </c>
      <c r="E2910" s="3" t="s">
        <v>127</v>
      </c>
      <c r="F2910" t="s">
        <v>1635</v>
      </c>
      <c r="G2910" s="5" t="str">
        <f t="shared" si="45"/>
        <v>View Response</v>
      </c>
      <c r="H2910" t="s">
        <v>3029</v>
      </c>
      <c r="I2910" t="s">
        <v>3029</v>
      </c>
      <c r="J2910" t="s">
        <v>3029</v>
      </c>
      <c r="L2910" t="s">
        <v>2982</v>
      </c>
    </row>
    <row r="2911" spans="1:14" x14ac:dyDescent="0.35">
      <c r="A2911">
        <v>1193836</v>
      </c>
      <c r="B2911" t="s">
        <v>2818</v>
      </c>
      <c r="C2911" t="s">
        <v>1633</v>
      </c>
      <c r="D2911" t="s">
        <v>1634</v>
      </c>
      <c r="E2911" s="3" t="s">
        <v>127</v>
      </c>
      <c r="F2911" t="s">
        <v>1635</v>
      </c>
      <c r="G2911" s="5" t="str">
        <f t="shared" si="45"/>
        <v>View Response</v>
      </c>
      <c r="H2911" t="s">
        <v>3029</v>
      </c>
      <c r="I2911" t="s">
        <v>3029</v>
      </c>
      <c r="J2911" t="s">
        <v>3029</v>
      </c>
      <c r="L2911" t="s">
        <v>2925</v>
      </c>
    </row>
    <row r="2912" spans="1:14" x14ac:dyDescent="0.35">
      <c r="A2912">
        <v>1193839</v>
      </c>
      <c r="B2912" t="s">
        <v>2818</v>
      </c>
      <c r="C2912" t="s">
        <v>1633</v>
      </c>
      <c r="D2912" t="s">
        <v>1634</v>
      </c>
      <c r="E2912" s="3" t="s">
        <v>127</v>
      </c>
      <c r="F2912" t="s">
        <v>1636</v>
      </c>
      <c r="G2912" s="5" t="str">
        <f t="shared" si="45"/>
        <v>View Response</v>
      </c>
      <c r="H2912" t="s">
        <v>3020</v>
      </c>
      <c r="I2912" t="s">
        <v>3029</v>
      </c>
      <c r="J2912" t="s">
        <v>3029</v>
      </c>
      <c r="N2912" t="s">
        <v>338</v>
      </c>
    </row>
    <row r="2913" spans="1:13" x14ac:dyDescent="0.35">
      <c r="A2913">
        <v>1193839</v>
      </c>
      <c r="B2913" t="s">
        <v>2818</v>
      </c>
      <c r="C2913" t="s">
        <v>1633</v>
      </c>
      <c r="D2913" t="s">
        <v>1634</v>
      </c>
      <c r="E2913" s="3" t="s">
        <v>127</v>
      </c>
      <c r="F2913" t="s">
        <v>1636</v>
      </c>
      <c r="G2913" s="5" t="str">
        <f t="shared" si="45"/>
        <v>View Response</v>
      </c>
      <c r="H2913" t="s">
        <v>3020</v>
      </c>
      <c r="I2913" t="s">
        <v>3029</v>
      </c>
      <c r="J2913" t="s">
        <v>3029</v>
      </c>
      <c r="L2913" t="s">
        <v>2943</v>
      </c>
    </row>
    <row r="2914" spans="1:13" x14ac:dyDescent="0.35">
      <c r="A2914">
        <v>1193839</v>
      </c>
      <c r="B2914" t="s">
        <v>2818</v>
      </c>
      <c r="C2914" t="s">
        <v>1633</v>
      </c>
      <c r="D2914" t="s">
        <v>1634</v>
      </c>
      <c r="E2914" s="3" t="s">
        <v>127</v>
      </c>
      <c r="F2914" t="s">
        <v>1636</v>
      </c>
      <c r="G2914" s="5" t="str">
        <f t="shared" si="45"/>
        <v>View Response</v>
      </c>
      <c r="H2914" t="s">
        <v>3020</v>
      </c>
      <c r="I2914" t="s">
        <v>3029</v>
      </c>
      <c r="J2914" t="s">
        <v>3029</v>
      </c>
      <c r="L2914" t="s">
        <v>2982</v>
      </c>
    </row>
    <row r="2915" spans="1:13" x14ac:dyDescent="0.35">
      <c r="A2915">
        <v>1193839</v>
      </c>
      <c r="B2915" t="s">
        <v>2818</v>
      </c>
      <c r="C2915" t="s">
        <v>1633</v>
      </c>
      <c r="D2915" t="s">
        <v>1634</v>
      </c>
      <c r="E2915" s="3" t="s">
        <v>127</v>
      </c>
      <c r="F2915" t="s">
        <v>1636</v>
      </c>
      <c r="G2915" s="5" t="str">
        <f t="shared" si="45"/>
        <v>View Response</v>
      </c>
      <c r="H2915" t="s">
        <v>3020</v>
      </c>
      <c r="I2915" t="s">
        <v>3029</v>
      </c>
      <c r="J2915" t="s">
        <v>3029</v>
      </c>
      <c r="L2915" t="s">
        <v>2925</v>
      </c>
    </row>
    <row r="2916" spans="1:13" x14ac:dyDescent="0.35">
      <c r="A2916">
        <v>1193841</v>
      </c>
      <c r="B2916" t="s">
        <v>2819</v>
      </c>
      <c r="C2916" t="s">
        <v>1637</v>
      </c>
      <c r="D2916" t="s">
        <v>4</v>
      </c>
      <c r="E2916" s="3" t="s">
        <v>4</v>
      </c>
      <c r="F2916" t="s">
        <v>1638</v>
      </c>
      <c r="G2916" s="5" t="str">
        <f t="shared" si="45"/>
        <v>View Response</v>
      </c>
      <c r="H2916" t="s">
        <v>3029</v>
      </c>
      <c r="I2916" t="s">
        <v>3029</v>
      </c>
      <c r="J2916" t="s">
        <v>3029</v>
      </c>
      <c r="L2916" t="s">
        <v>2915</v>
      </c>
    </row>
    <row r="2917" spans="1:13" x14ac:dyDescent="0.35">
      <c r="A2917">
        <v>1193841</v>
      </c>
      <c r="B2917" t="s">
        <v>2819</v>
      </c>
      <c r="C2917" t="s">
        <v>1637</v>
      </c>
      <c r="D2917" t="s">
        <v>4</v>
      </c>
      <c r="E2917" s="3" t="s">
        <v>4</v>
      </c>
      <c r="F2917" t="s">
        <v>1638</v>
      </c>
      <c r="G2917" s="5" t="str">
        <f t="shared" si="45"/>
        <v>View Response</v>
      </c>
      <c r="H2917" t="s">
        <v>3029</v>
      </c>
      <c r="I2917" t="s">
        <v>3029</v>
      </c>
      <c r="J2917" t="s">
        <v>3029</v>
      </c>
      <c r="L2917" t="s">
        <v>2925</v>
      </c>
    </row>
    <row r="2918" spans="1:13" x14ac:dyDescent="0.35">
      <c r="A2918">
        <v>1193841</v>
      </c>
      <c r="B2918" t="s">
        <v>2819</v>
      </c>
      <c r="C2918" t="s">
        <v>1637</v>
      </c>
      <c r="D2918" t="s">
        <v>4</v>
      </c>
      <c r="E2918" s="3" t="s">
        <v>4</v>
      </c>
      <c r="F2918" t="s">
        <v>1638</v>
      </c>
      <c r="G2918" s="5" t="str">
        <f t="shared" si="45"/>
        <v>View Response</v>
      </c>
      <c r="H2918" t="s">
        <v>3029</v>
      </c>
      <c r="I2918" t="s">
        <v>3029</v>
      </c>
      <c r="J2918" t="s">
        <v>3029</v>
      </c>
      <c r="L2918" t="s">
        <v>2938</v>
      </c>
    </row>
    <row r="2919" spans="1:13" x14ac:dyDescent="0.35">
      <c r="A2919">
        <v>1193841</v>
      </c>
      <c r="B2919" t="s">
        <v>2819</v>
      </c>
      <c r="C2919" t="s">
        <v>1637</v>
      </c>
      <c r="D2919" t="s">
        <v>4</v>
      </c>
      <c r="E2919" s="3" t="s">
        <v>4</v>
      </c>
      <c r="F2919" t="s">
        <v>1638</v>
      </c>
      <c r="G2919" s="5" t="str">
        <f t="shared" si="45"/>
        <v>View Response</v>
      </c>
      <c r="H2919" t="s">
        <v>3029</v>
      </c>
      <c r="I2919" t="s">
        <v>3029</v>
      </c>
      <c r="J2919" t="s">
        <v>3029</v>
      </c>
      <c r="M2919" t="s">
        <v>2965</v>
      </c>
    </row>
    <row r="2920" spans="1:13" x14ac:dyDescent="0.35">
      <c r="A2920">
        <v>1193841</v>
      </c>
      <c r="B2920" t="s">
        <v>2819</v>
      </c>
      <c r="C2920" t="s">
        <v>1637</v>
      </c>
      <c r="D2920" t="s">
        <v>4</v>
      </c>
      <c r="E2920" s="3" t="s">
        <v>4</v>
      </c>
      <c r="F2920" t="s">
        <v>1638</v>
      </c>
      <c r="G2920" s="5" t="str">
        <f t="shared" si="45"/>
        <v>View Response</v>
      </c>
      <c r="H2920" t="s">
        <v>3029</v>
      </c>
      <c r="I2920" t="s">
        <v>3029</v>
      </c>
      <c r="J2920" t="s">
        <v>3029</v>
      </c>
      <c r="M2920" t="s">
        <v>2966</v>
      </c>
    </row>
    <row r="2921" spans="1:13" x14ac:dyDescent="0.35">
      <c r="A2921">
        <v>1193841</v>
      </c>
      <c r="B2921" t="s">
        <v>2819</v>
      </c>
      <c r="C2921" t="s">
        <v>1637</v>
      </c>
      <c r="D2921" t="s">
        <v>4</v>
      </c>
      <c r="E2921" s="3" t="s">
        <v>4</v>
      </c>
      <c r="F2921" t="s">
        <v>1638</v>
      </c>
      <c r="G2921" s="5" t="str">
        <f t="shared" si="45"/>
        <v>View Response</v>
      </c>
      <c r="H2921" t="s">
        <v>3029</v>
      </c>
      <c r="I2921" t="s">
        <v>3029</v>
      </c>
      <c r="J2921" t="s">
        <v>3029</v>
      </c>
      <c r="M2921" t="s">
        <v>2967</v>
      </c>
    </row>
    <row r="2922" spans="1:13" x14ac:dyDescent="0.35">
      <c r="A2922">
        <v>1193852</v>
      </c>
      <c r="B2922" t="s">
        <v>2820</v>
      </c>
      <c r="C2922" t="s">
        <v>4</v>
      </c>
      <c r="D2922" t="s">
        <v>4</v>
      </c>
      <c r="E2922" s="3" t="s">
        <v>4</v>
      </c>
      <c r="F2922" t="s">
        <v>1639</v>
      </c>
      <c r="G2922" s="5" t="str">
        <f t="shared" si="45"/>
        <v>View Response</v>
      </c>
      <c r="H2922" t="s">
        <v>3029</v>
      </c>
      <c r="I2922" t="s">
        <v>3029</v>
      </c>
      <c r="J2922" t="s">
        <v>3029</v>
      </c>
      <c r="M2922" t="s">
        <v>2917</v>
      </c>
    </row>
    <row r="2923" spans="1:13" x14ac:dyDescent="0.35">
      <c r="A2923">
        <v>1193854</v>
      </c>
      <c r="B2923" t="s">
        <v>2821</v>
      </c>
      <c r="C2923" t="s">
        <v>4</v>
      </c>
      <c r="D2923" t="s">
        <v>4</v>
      </c>
      <c r="E2923" s="3" t="s">
        <v>4</v>
      </c>
      <c r="F2923" t="s">
        <v>1640</v>
      </c>
      <c r="G2923" s="5" t="str">
        <f t="shared" si="45"/>
        <v>View Response</v>
      </c>
      <c r="H2923" t="s">
        <v>3020</v>
      </c>
      <c r="I2923" t="s">
        <v>3023</v>
      </c>
      <c r="J2923" t="s">
        <v>3029</v>
      </c>
      <c r="L2923" t="s">
        <v>2937</v>
      </c>
    </row>
    <row r="2924" spans="1:13" x14ac:dyDescent="0.35">
      <c r="A2924">
        <v>1193859</v>
      </c>
      <c r="B2924" t="s">
        <v>2822</v>
      </c>
      <c r="C2924" t="s">
        <v>4</v>
      </c>
      <c r="D2924" t="s">
        <v>4</v>
      </c>
      <c r="E2924" s="3" t="s">
        <v>4</v>
      </c>
      <c r="F2924" t="s">
        <v>1641</v>
      </c>
      <c r="G2924" s="5" t="str">
        <f t="shared" si="45"/>
        <v>View Response</v>
      </c>
      <c r="H2924" t="s">
        <v>3020</v>
      </c>
      <c r="I2924" t="s">
        <v>3029</v>
      </c>
      <c r="J2924" t="s">
        <v>3029</v>
      </c>
      <c r="L2924" t="s">
        <v>2976</v>
      </c>
    </row>
    <row r="2925" spans="1:13" x14ac:dyDescent="0.35">
      <c r="A2925">
        <v>1193859</v>
      </c>
      <c r="B2925" t="s">
        <v>2822</v>
      </c>
      <c r="C2925" t="s">
        <v>4</v>
      </c>
      <c r="D2925" t="s">
        <v>4</v>
      </c>
      <c r="E2925" s="3" t="s">
        <v>4</v>
      </c>
      <c r="F2925" t="s">
        <v>1641</v>
      </c>
      <c r="G2925" s="5" t="str">
        <f t="shared" si="45"/>
        <v>View Response</v>
      </c>
      <c r="H2925" t="s">
        <v>3020</v>
      </c>
      <c r="I2925" t="s">
        <v>3029</v>
      </c>
      <c r="J2925" t="s">
        <v>3029</v>
      </c>
      <c r="L2925" t="s">
        <v>2977</v>
      </c>
    </row>
    <row r="2926" spans="1:13" x14ac:dyDescent="0.35">
      <c r="A2926">
        <v>1193859</v>
      </c>
      <c r="B2926" t="s">
        <v>2822</v>
      </c>
      <c r="C2926" t="s">
        <v>4</v>
      </c>
      <c r="D2926" t="s">
        <v>4</v>
      </c>
      <c r="E2926" s="3" t="s">
        <v>4</v>
      </c>
      <c r="F2926" t="s">
        <v>1641</v>
      </c>
      <c r="G2926" s="5" t="str">
        <f t="shared" si="45"/>
        <v>View Response</v>
      </c>
      <c r="H2926" t="s">
        <v>3020</v>
      </c>
      <c r="I2926" t="s">
        <v>3029</v>
      </c>
      <c r="J2926" t="s">
        <v>3029</v>
      </c>
      <c r="L2926" t="s">
        <v>2961</v>
      </c>
    </row>
    <row r="2927" spans="1:13" x14ac:dyDescent="0.35">
      <c r="A2927">
        <v>1193859</v>
      </c>
      <c r="B2927" t="s">
        <v>2822</v>
      </c>
      <c r="C2927" t="s">
        <v>4</v>
      </c>
      <c r="D2927" t="s">
        <v>4</v>
      </c>
      <c r="E2927" s="3" t="s">
        <v>4</v>
      </c>
      <c r="F2927" t="s">
        <v>1641</v>
      </c>
      <c r="G2927" s="5" t="str">
        <f t="shared" si="45"/>
        <v>View Response</v>
      </c>
      <c r="H2927" t="s">
        <v>3020</v>
      </c>
      <c r="I2927" t="s">
        <v>3029</v>
      </c>
      <c r="J2927" t="s">
        <v>3029</v>
      </c>
      <c r="L2927" t="s">
        <v>2942</v>
      </c>
    </row>
    <row r="2928" spans="1:13" x14ac:dyDescent="0.35">
      <c r="A2928">
        <v>1193859</v>
      </c>
      <c r="B2928" t="s">
        <v>2822</v>
      </c>
      <c r="C2928" t="s">
        <v>4</v>
      </c>
      <c r="D2928" t="s">
        <v>4</v>
      </c>
      <c r="E2928" s="3" t="s">
        <v>4</v>
      </c>
      <c r="F2928" t="s">
        <v>1641</v>
      </c>
      <c r="G2928" s="5" t="str">
        <f t="shared" si="45"/>
        <v>View Response</v>
      </c>
      <c r="H2928" t="s">
        <v>3020</v>
      </c>
      <c r="I2928" t="s">
        <v>3029</v>
      </c>
      <c r="J2928" t="s">
        <v>3029</v>
      </c>
      <c r="L2928" t="s">
        <v>2978</v>
      </c>
    </row>
    <row r="2929" spans="1:14" x14ac:dyDescent="0.35">
      <c r="A2929">
        <v>1193859</v>
      </c>
      <c r="B2929" t="s">
        <v>2822</v>
      </c>
      <c r="C2929" t="s">
        <v>4</v>
      </c>
      <c r="D2929" t="s">
        <v>4</v>
      </c>
      <c r="E2929" s="3" t="s">
        <v>4</v>
      </c>
      <c r="F2929" t="s">
        <v>1641</v>
      </c>
      <c r="G2929" s="5" t="str">
        <f t="shared" si="45"/>
        <v>View Response</v>
      </c>
      <c r="H2929" t="s">
        <v>3020</v>
      </c>
      <c r="I2929" t="s">
        <v>3029</v>
      </c>
      <c r="J2929" t="s">
        <v>3029</v>
      </c>
      <c r="L2929" t="s">
        <v>2958</v>
      </c>
    </row>
    <row r="2930" spans="1:14" x14ac:dyDescent="0.35">
      <c r="A2930">
        <v>1193859</v>
      </c>
      <c r="B2930" t="s">
        <v>2822</v>
      </c>
      <c r="C2930" t="s">
        <v>4</v>
      </c>
      <c r="D2930" t="s">
        <v>4</v>
      </c>
      <c r="E2930" s="3" t="s">
        <v>4</v>
      </c>
      <c r="F2930" t="s">
        <v>1641</v>
      </c>
      <c r="G2930" s="5" t="str">
        <f t="shared" si="45"/>
        <v>View Response</v>
      </c>
      <c r="H2930" t="s">
        <v>3020</v>
      </c>
      <c r="I2930" t="s">
        <v>3029</v>
      </c>
      <c r="J2930" t="s">
        <v>3029</v>
      </c>
      <c r="L2930" t="s">
        <v>2944</v>
      </c>
    </row>
    <row r="2931" spans="1:14" x14ac:dyDescent="0.35">
      <c r="A2931">
        <v>1193863</v>
      </c>
      <c r="B2931" t="s">
        <v>2823</v>
      </c>
      <c r="C2931" t="s">
        <v>4</v>
      </c>
      <c r="D2931" t="s">
        <v>4</v>
      </c>
      <c r="E2931" s="3" t="s">
        <v>4</v>
      </c>
      <c r="F2931" t="s">
        <v>1642</v>
      </c>
      <c r="G2931" s="5" t="str">
        <f t="shared" si="45"/>
        <v>View Response</v>
      </c>
      <c r="H2931" t="s">
        <v>3029</v>
      </c>
      <c r="I2931" t="s">
        <v>3029</v>
      </c>
      <c r="J2931" t="s">
        <v>3029</v>
      </c>
      <c r="M2931" t="s">
        <v>2923</v>
      </c>
    </row>
    <row r="2932" spans="1:14" x14ac:dyDescent="0.35">
      <c r="A2932">
        <v>1193863</v>
      </c>
      <c r="B2932" t="s">
        <v>2823</v>
      </c>
      <c r="C2932" t="s">
        <v>4</v>
      </c>
      <c r="D2932" t="s">
        <v>4</v>
      </c>
      <c r="E2932" s="3" t="s">
        <v>4</v>
      </c>
      <c r="F2932" t="s">
        <v>1642</v>
      </c>
      <c r="G2932" s="5" t="str">
        <f t="shared" si="45"/>
        <v>View Response</v>
      </c>
      <c r="H2932" t="s">
        <v>3029</v>
      </c>
      <c r="I2932" t="s">
        <v>3029</v>
      </c>
      <c r="J2932" t="s">
        <v>3029</v>
      </c>
      <c r="M2932" t="s">
        <v>2924</v>
      </c>
    </row>
    <row r="2933" spans="1:14" x14ac:dyDescent="0.35">
      <c r="A2933">
        <v>1193865</v>
      </c>
      <c r="B2933" t="s">
        <v>2824</v>
      </c>
      <c r="C2933" t="s">
        <v>4</v>
      </c>
      <c r="D2933" t="s">
        <v>4</v>
      </c>
      <c r="E2933" s="3" t="s">
        <v>4</v>
      </c>
      <c r="F2933" t="s">
        <v>1643</v>
      </c>
      <c r="G2933" s="5" t="str">
        <f t="shared" si="45"/>
        <v>View Response</v>
      </c>
      <c r="H2933" t="s">
        <v>3020</v>
      </c>
      <c r="I2933" t="s">
        <v>3023</v>
      </c>
      <c r="J2933" t="s">
        <v>3029</v>
      </c>
      <c r="M2933" t="s">
        <v>2916</v>
      </c>
    </row>
    <row r="2934" spans="1:14" x14ac:dyDescent="0.35">
      <c r="A2934">
        <v>1193899</v>
      </c>
      <c r="B2934" t="s">
        <v>2825</v>
      </c>
      <c r="C2934" t="s">
        <v>4</v>
      </c>
      <c r="D2934" t="s">
        <v>4</v>
      </c>
      <c r="E2934" s="3" t="s">
        <v>4</v>
      </c>
      <c r="F2934" t="s">
        <v>1644</v>
      </c>
      <c r="G2934" s="5" t="str">
        <f t="shared" si="45"/>
        <v>View Response</v>
      </c>
      <c r="H2934" t="s">
        <v>3020</v>
      </c>
      <c r="I2934" t="s">
        <v>3023</v>
      </c>
      <c r="J2934" t="s">
        <v>3029</v>
      </c>
      <c r="M2934" t="s">
        <v>2923</v>
      </c>
    </row>
    <row r="2935" spans="1:14" x14ac:dyDescent="0.35">
      <c r="A2935">
        <v>1193899</v>
      </c>
      <c r="B2935" t="s">
        <v>2825</v>
      </c>
      <c r="C2935" t="s">
        <v>4</v>
      </c>
      <c r="D2935" t="s">
        <v>4</v>
      </c>
      <c r="E2935" s="3" t="s">
        <v>4</v>
      </c>
      <c r="F2935" t="s">
        <v>1644</v>
      </c>
      <c r="G2935" s="5" t="str">
        <f t="shared" si="45"/>
        <v>View Response</v>
      </c>
      <c r="H2935" t="s">
        <v>3020</v>
      </c>
      <c r="I2935" t="s">
        <v>3023</v>
      </c>
      <c r="J2935" t="s">
        <v>3029</v>
      </c>
      <c r="M2935" t="s">
        <v>2924</v>
      </c>
    </row>
    <row r="2936" spans="1:14" x14ac:dyDescent="0.35">
      <c r="A2936">
        <v>1193900</v>
      </c>
      <c r="B2936" t="s">
        <v>2826</v>
      </c>
      <c r="C2936" t="s">
        <v>4</v>
      </c>
      <c r="D2936" t="s">
        <v>4</v>
      </c>
      <c r="E2936" s="3" t="s">
        <v>4</v>
      </c>
      <c r="F2936" t="s">
        <v>1645</v>
      </c>
      <c r="G2936" s="5" t="str">
        <f t="shared" si="45"/>
        <v>View Response</v>
      </c>
      <c r="H2936" t="s">
        <v>3020</v>
      </c>
      <c r="I2936" t="s">
        <v>3023</v>
      </c>
      <c r="J2936" t="s">
        <v>3029</v>
      </c>
      <c r="M2936" t="s">
        <v>2923</v>
      </c>
    </row>
    <row r="2937" spans="1:14" x14ac:dyDescent="0.35">
      <c r="A2937">
        <v>1193900</v>
      </c>
      <c r="B2937" t="s">
        <v>2826</v>
      </c>
      <c r="C2937" t="s">
        <v>4</v>
      </c>
      <c r="D2937" t="s">
        <v>4</v>
      </c>
      <c r="E2937" s="3" t="s">
        <v>4</v>
      </c>
      <c r="F2937" t="s">
        <v>1645</v>
      </c>
      <c r="G2937" s="5" t="str">
        <f t="shared" si="45"/>
        <v>View Response</v>
      </c>
      <c r="H2937" t="s">
        <v>3020</v>
      </c>
      <c r="I2937" t="s">
        <v>3023</v>
      </c>
      <c r="J2937" t="s">
        <v>3029</v>
      </c>
      <c r="M2937" t="s">
        <v>2924</v>
      </c>
    </row>
    <row r="2938" spans="1:14" x14ac:dyDescent="0.35">
      <c r="A2938">
        <v>1193901</v>
      </c>
      <c r="B2938" t="s">
        <v>2827</v>
      </c>
      <c r="C2938" t="s">
        <v>4</v>
      </c>
      <c r="D2938" t="s">
        <v>1646</v>
      </c>
      <c r="E2938" s="3" t="s">
        <v>127</v>
      </c>
      <c r="F2938" t="s">
        <v>1647</v>
      </c>
      <c r="G2938" s="5" t="str">
        <f t="shared" si="45"/>
        <v>View Response</v>
      </c>
      <c r="H2938" t="s">
        <v>3029</v>
      </c>
      <c r="I2938" t="s">
        <v>3024</v>
      </c>
      <c r="J2938" t="s">
        <v>3022</v>
      </c>
      <c r="L2938" t="s">
        <v>2943</v>
      </c>
    </row>
    <row r="2939" spans="1:14" x14ac:dyDescent="0.35">
      <c r="A2939">
        <v>1193901</v>
      </c>
      <c r="B2939" t="s">
        <v>2827</v>
      </c>
      <c r="C2939" t="s">
        <v>4</v>
      </c>
      <c r="D2939" t="s">
        <v>1646</v>
      </c>
      <c r="E2939" s="3" t="s">
        <v>127</v>
      </c>
      <c r="F2939" t="s">
        <v>1647</v>
      </c>
      <c r="G2939" s="5" t="str">
        <f t="shared" si="45"/>
        <v>View Response</v>
      </c>
      <c r="H2939" t="s">
        <v>3029</v>
      </c>
      <c r="I2939" t="s">
        <v>3024</v>
      </c>
      <c r="J2939" t="s">
        <v>3022</v>
      </c>
      <c r="L2939" t="s">
        <v>2925</v>
      </c>
    </row>
    <row r="2940" spans="1:14" x14ac:dyDescent="0.35">
      <c r="A2940">
        <v>1193901</v>
      </c>
      <c r="B2940" t="s">
        <v>2827</v>
      </c>
      <c r="C2940" t="s">
        <v>4</v>
      </c>
      <c r="D2940" t="s">
        <v>1646</v>
      </c>
      <c r="E2940" s="3" t="s">
        <v>127</v>
      </c>
      <c r="F2940" t="s">
        <v>1647</v>
      </c>
      <c r="G2940" s="5" t="str">
        <f t="shared" si="45"/>
        <v>View Response</v>
      </c>
      <c r="H2940" t="s">
        <v>3029</v>
      </c>
      <c r="I2940" t="s">
        <v>3024</v>
      </c>
      <c r="J2940" t="s">
        <v>3022</v>
      </c>
      <c r="M2940" t="s">
        <v>2917</v>
      </c>
    </row>
    <row r="2941" spans="1:14" x14ac:dyDescent="0.35">
      <c r="A2941">
        <v>1193914</v>
      </c>
      <c r="B2941" t="s">
        <v>2828</v>
      </c>
      <c r="C2941" t="s">
        <v>4</v>
      </c>
      <c r="D2941" t="s">
        <v>4</v>
      </c>
      <c r="E2941" s="3" t="s">
        <v>4</v>
      </c>
      <c r="F2941" t="s">
        <v>1648</v>
      </c>
      <c r="G2941" s="5" t="str">
        <f t="shared" si="45"/>
        <v>View Response</v>
      </c>
      <c r="H2941" t="s">
        <v>3020</v>
      </c>
      <c r="I2941" t="s">
        <v>3023</v>
      </c>
      <c r="J2941" t="s">
        <v>3029</v>
      </c>
      <c r="M2941" t="s">
        <v>2923</v>
      </c>
    </row>
    <row r="2942" spans="1:14" x14ac:dyDescent="0.35">
      <c r="A2942">
        <v>1193914</v>
      </c>
      <c r="B2942" t="s">
        <v>2828</v>
      </c>
      <c r="C2942" t="s">
        <v>4</v>
      </c>
      <c r="D2942" t="s">
        <v>4</v>
      </c>
      <c r="E2942" s="3" t="s">
        <v>4</v>
      </c>
      <c r="F2942" t="s">
        <v>1648</v>
      </c>
      <c r="G2942" s="5" t="str">
        <f t="shared" si="45"/>
        <v>View Response</v>
      </c>
      <c r="H2942" t="s">
        <v>3020</v>
      </c>
      <c r="I2942" t="s">
        <v>3023</v>
      </c>
      <c r="J2942" t="s">
        <v>3029</v>
      </c>
      <c r="M2942" t="s">
        <v>2924</v>
      </c>
    </row>
    <row r="2943" spans="1:14" x14ac:dyDescent="0.35">
      <c r="A2943">
        <v>1193916</v>
      </c>
      <c r="B2943" t="s">
        <v>2829</v>
      </c>
      <c r="C2943" t="s">
        <v>4</v>
      </c>
      <c r="D2943" t="s">
        <v>1602</v>
      </c>
      <c r="E2943" s="3" t="s">
        <v>127</v>
      </c>
      <c r="F2943" t="s">
        <v>1649</v>
      </c>
      <c r="G2943" s="5" t="str">
        <f t="shared" si="45"/>
        <v>View Response</v>
      </c>
      <c r="H2943" t="s">
        <v>3020</v>
      </c>
      <c r="I2943" t="s">
        <v>3023</v>
      </c>
      <c r="J2943" t="s">
        <v>3021</v>
      </c>
      <c r="N2943" t="s">
        <v>338</v>
      </c>
    </row>
    <row r="2944" spans="1:14" x14ac:dyDescent="0.35">
      <c r="A2944">
        <v>1193916</v>
      </c>
      <c r="B2944" t="s">
        <v>2829</v>
      </c>
      <c r="C2944" t="s">
        <v>4</v>
      </c>
      <c r="D2944" t="s">
        <v>1602</v>
      </c>
      <c r="E2944" s="3" t="s">
        <v>127</v>
      </c>
      <c r="F2944" t="s">
        <v>1649</v>
      </c>
      <c r="G2944" s="5" t="str">
        <f t="shared" si="45"/>
        <v>View Response</v>
      </c>
      <c r="H2944" t="s">
        <v>3020</v>
      </c>
      <c r="I2944" t="s">
        <v>3023</v>
      </c>
      <c r="J2944" t="s">
        <v>3021</v>
      </c>
      <c r="L2944" t="s">
        <v>2987</v>
      </c>
    </row>
    <row r="2945" spans="1:12" x14ac:dyDescent="0.35">
      <c r="A2945">
        <v>1193916</v>
      </c>
      <c r="B2945" t="s">
        <v>2829</v>
      </c>
      <c r="C2945" t="s">
        <v>4</v>
      </c>
      <c r="D2945" t="s">
        <v>1602</v>
      </c>
      <c r="E2945" s="3" t="s">
        <v>127</v>
      </c>
      <c r="F2945" t="s">
        <v>1649</v>
      </c>
      <c r="G2945" s="5" t="str">
        <f t="shared" si="45"/>
        <v>View Response</v>
      </c>
      <c r="H2945" t="s">
        <v>3020</v>
      </c>
      <c r="I2945" t="s">
        <v>3023</v>
      </c>
      <c r="J2945" t="s">
        <v>3021</v>
      </c>
      <c r="L2945" t="s">
        <v>2968</v>
      </c>
    </row>
    <row r="2946" spans="1:12" x14ac:dyDescent="0.35">
      <c r="A2946">
        <v>1193940</v>
      </c>
      <c r="B2946" t="s">
        <v>2830</v>
      </c>
      <c r="C2946" t="s">
        <v>4</v>
      </c>
      <c r="D2946" t="s">
        <v>1650</v>
      </c>
      <c r="E2946" s="3" t="s">
        <v>4</v>
      </c>
      <c r="F2946" t="s">
        <v>1651</v>
      </c>
      <c r="G2946" s="5" t="str">
        <f t="shared" si="45"/>
        <v>View Response</v>
      </c>
      <c r="H2946" t="s">
        <v>3019</v>
      </c>
      <c r="I2946" t="s">
        <v>3024</v>
      </c>
      <c r="J2946" t="s">
        <v>3022</v>
      </c>
      <c r="L2946" t="s">
        <v>2990</v>
      </c>
    </row>
    <row r="2947" spans="1:12" x14ac:dyDescent="0.35">
      <c r="A2947">
        <v>1193940</v>
      </c>
      <c r="B2947" t="s">
        <v>2830</v>
      </c>
      <c r="C2947" t="s">
        <v>4</v>
      </c>
      <c r="D2947" t="s">
        <v>1650</v>
      </c>
      <c r="E2947" s="3" t="s">
        <v>4</v>
      </c>
      <c r="F2947" t="s">
        <v>1651</v>
      </c>
      <c r="G2947" s="5" t="str">
        <f t="shared" ref="G2947:G3010" si="46">HYPERLINK(F2947,"View Response")</f>
        <v>View Response</v>
      </c>
      <c r="H2947" t="s">
        <v>3019</v>
      </c>
      <c r="I2947" t="s">
        <v>3024</v>
      </c>
      <c r="J2947" t="s">
        <v>3022</v>
      </c>
      <c r="L2947" t="s">
        <v>2954</v>
      </c>
    </row>
    <row r="2948" spans="1:12" x14ac:dyDescent="0.35">
      <c r="A2948">
        <v>1193940</v>
      </c>
      <c r="B2948" t="s">
        <v>2830</v>
      </c>
      <c r="C2948" t="s">
        <v>4</v>
      </c>
      <c r="D2948" t="s">
        <v>1650</v>
      </c>
      <c r="E2948" s="3" t="s">
        <v>4</v>
      </c>
      <c r="F2948" t="s">
        <v>1651</v>
      </c>
      <c r="G2948" s="5" t="str">
        <f t="shared" si="46"/>
        <v>View Response</v>
      </c>
      <c r="H2948" t="s">
        <v>3019</v>
      </c>
      <c r="I2948" t="s">
        <v>3024</v>
      </c>
      <c r="J2948" t="s">
        <v>3022</v>
      </c>
      <c r="L2948" t="s">
        <v>2943</v>
      </c>
    </row>
    <row r="2949" spans="1:12" x14ac:dyDescent="0.35">
      <c r="A2949">
        <v>1193940</v>
      </c>
      <c r="B2949" t="s">
        <v>2830</v>
      </c>
      <c r="C2949" t="s">
        <v>4</v>
      </c>
      <c r="D2949" t="s">
        <v>1650</v>
      </c>
      <c r="E2949" s="3" t="s">
        <v>4</v>
      </c>
      <c r="F2949" t="s">
        <v>1651</v>
      </c>
      <c r="G2949" s="5" t="str">
        <f t="shared" si="46"/>
        <v>View Response</v>
      </c>
      <c r="H2949" t="s">
        <v>3019</v>
      </c>
      <c r="I2949" t="s">
        <v>3024</v>
      </c>
      <c r="J2949" t="s">
        <v>3022</v>
      </c>
      <c r="L2949" t="s">
        <v>2982</v>
      </c>
    </row>
    <row r="2950" spans="1:12" x14ac:dyDescent="0.35">
      <c r="A2950">
        <v>1193940</v>
      </c>
      <c r="B2950" t="s">
        <v>2830</v>
      </c>
      <c r="C2950" t="s">
        <v>4</v>
      </c>
      <c r="D2950" t="s">
        <v>1650</v>
      </c>
      <c r="E2950" s="3" t="s">
        <v>4</v>
      </c>
      <c r="F2950" t="s">
        <v>1651</v>
      </c>
      <c r="G2950" s="5" t="str">
        <f t="shared" si="46"/>
        <v>View Response</v>
      </c>
      <c r="H2950" t="s">
        <v>3019</v>
      </c>
      <c r="I2950" t="s">
        <v>3024</v>
      </c>
      <c r="J2950" t="s">
        <v>3022</v>
      </c>
      <c r="L2950" t="s">
        <v>3004</v>
      </c>
    </row>
    <row r="2951" spans="1:12" x14ac:dyDescent="0.35">
      <c r="A2951">
        <v>1193940</v>
      </c>
      <c r="B2951" t="s">
        <v>2830</v>
      </c>
      <c r="C2951" t="s">
        <v>4</v>
      </c>
      <c r="D2951" t="s">
        <v>1650</v>
      </c>
      <c r="E2951" s="3" t="s">
        <v>4</v>
      </c>
      <c r="F2951" t="s">
        <v>1651</v>
      </c>
      <c r="G2951" s="5" t="str">
        <f t="shared" si="46"/>
        <v>View Response</v>
      </c>
      <c r="H2951" t="s">
        <v>3019</v>
      </c>
      <c r="I2951" t="s">
        <v>3024</v>
      </c>
      <c r="J2951" t="s">
        <v>3022</v>
      </c>
      <c r="L2951" t="s">
        <v>2948</v>
      </c>
    </row>
    <row r="2952" spans="1:12" x14ac:dyDescent="0.35">
      <c r="A2952">
        <v>1193940</v>
      </c>
      <c r="B2952" t="s">
        <v>2830</v>
      </c>
      <c r="C2952" t="s">
        <v>4</v>
      </c>
      <c r="D2952" t="s">
        <v>1650</v>
      </c>
      <c r="E2952" s="3" t="s">
        <v>4</v>
      </c>
      <c r="F2952" t="s">
        <v>1651</v>
      </c>
      <c r="G2952" s="5" t="str">
        <f t="shared" si="46"/>
        <v>View Response</v>
      </c>
      <c r="H2952" t="s">
        <v>3019</v>
      </c>
      <c r="I2952" t="s">
        <v>3024</v>
      </c>
      <c r="J2952" t="s">
        <v>3022</v>
      </c>
      <c r="L2952" t="s">
        <v>3007</v>
      </c>
    </row>
    <row r="2953" spans="1:12" x14ac:dyDescent="0.35">
      <c r="A2953">
        <v>1193940</v>
      </c>
      <c r="B2953" t="s">
        <v>2830</v>
      </c>
      <c r="C2953" t="s">
        <v>4</v>
      </c>
      <c r="D2953" t="s">
        <v>1650</v>
      </c>
      <c r="E2953" s="3" t="s">
        <v>4</v>
      </c>
      <c r="F2953" t="s">
        <v>1651</v>
      </c>
      <c r="G2953" s="5" t="str">
        <f t="shared" si="46"/>
        <v>View Response</v>
      </c>
      <c r="H2953" t="s">
        <v>3019</v>
      </c>
      <c r="I2953" t="s">
        <v>3024</v>
      </c>
      <c r="J2953" t="s">
        <v>3022</v>
      </c>
      <c r="L2953" t="s">
        <v>2973</v>
      </c>
    </row>
    <row r="2954" spans="1:12" x14ac:dyDescent="0.35">
      <c r="A2954">
        <v>1193940</v>
      </c>
      <c r="B2954" t="s">
        <v>2830</v>
      </c>
      <c r="C2954" t="s">
        <v>4</v>
      </c>
      <c r="D2954" t="s">
        <v>1650</v>
      </c>
      <c r="E2954" s="3" t="s">
        <v>4</v>
      </c>
      <c r="F2954" t="s">
        <v>1651</v>
      </c>
      <c r="G2954" s="5" t="str">
        <f t="shared" si="46"/>
        <v>View Response</v>
      </c>
      <c r="H2954" t="s">
        <v>3019</v>
      </c>
      <c r="I2954" t="s">
        <v>3024</v>
      </c>
      <c r="J2954" t="s">
        <v>3022</v>
      </c>
      <c r="L2954" t="s">
        <v>2986</v>
      </c>
    </row>
    <row r="2955" spans="1:12" x14ac:dyDescent="0.35">
      <c r="A2955">
        <v>1193940</v>
      </c>
      <c r="B2955" t="s">
        <v>2830</v>
      </c>
      <c r="C2955" t="s">
        <v>4</v>
      </c>
      <c r="D2955" t="s">
        <v>1650</v>
      </c>
      <c r="E2955" s="3" t="s">
        <v>4</v>
      </c>
      <c r="F2955" t="s">
        <v>1651</v>
      </c>
      <c r="G2955" s="5" t="str">
        <f t="shared" si="46"/>
        <v>View Response</v>
      </c>
      <c r="H2955" t="s">
        <v>3019</v>
      </c>
      <c r="I2955" t="s">
        <v>3024</v>
      </c>
      <c r="J2955" t="s">
        <v>3022</v>
      </c>
      <c r="L2955" t="s">
        <v>2974</v>
      </c>
    </row>
    <row r="2956" spans="1:12" x14ac:dyDescent="0.35">
      <c r="A2956">
        <v>1193940</v>
      </c>
      <c r="B2956" t="s">
        <v>2830</v>
      </c>
      <c r="C2956" t="s">
        <v>4</v>
      </c>
      <c r="D2956" t="s">
        <v>1650</v>
      </c>
      <c r="E2956" s="3" t="s">
        <v>4</v>
      </c>
      <c r="F2956" t="s">
        <v>1651</v>
      </c>
      <c r="G2956" s="5" t="str">
        <f t="shared" si="46"/>
        <v>View Response</v>
      </c>
      <c r="H2956" t="s">
        <v>3019</v>
      </c>
      <c r="I2956" t="s">
        <v>3024</v>
      </c>
      <c r="J2956" t="s">
        <v>3022</v>
      </c>
      <c r="L2956" t="s">
        <v>2937</v>
      </c>
    </row>
    <row r="2957" spans="1:12" x14ac:dyDescent="0.35">
      <c r="A2957">
        <v>1194005</v>
      </c>
      <c r="B2957" t="s">
        <v>2831</v>
      </c>
      <c r="C2957" t="s">
        <v>1652</v>
      </c>
      <c r="D2957" t="s">
        <v>4</v>
      </c>
      <c r="E2957" s="3" t="s">
        <v>127</v>
      </c>
      <c r="F2957" t="s">
        <v>1653</v>
      </c>
      <c r="G2957" s="5" t="str">
        <f t="shared" si="46"/>
        <v>View Response</v>
      </c>
      <c r="H2957" t="s">
        <v>3029</v>
      </c>
      <c r="I2957" t="s">
        <v>3024</v>
      </c>
      <c r="J2957" t="s">
        <v>3022</v>
      </c>
      <c r="K2957" t="s">
        <v>2939</v>
      </c>
    </row>
    <row r="2958" spans="1:12" x14ac:dyDescent="0.35">
      <c r="A2958">
        <v>1194005</v>
      </c>
      <c r="B2958" t="s">
        <v>2831</v>
      </c>
      <c r="C2958" t="s">
        <v>1652</v>
      </c>
      <c r="D2958" t="s">
        <v>4</v>
      </c>
      <c r="E2958" s="3" t="s">
        <v>127</v>
      </c>
      <c r="F2958" t="s">
        <v>1653</v>
      </c>
      <c r="G2958" s="5" t="str">
        <f t="shared" si="46"/>
        <v>View Response</v>
      </c>
      <c r="H2958" t="s">
        <v>3029</v>
      </c>
      <c r="I2958" t="s">
        <v>3024</v>
      </c>
      <c r="J2958" t="s">
        <v>3022</v>
      </c>
      <c r="K2958" t="s">
        <v>2940</v>
      </c>
    </row>
    <row r="2959" spans="1:12" x14ac:dyDescent="0.35">
      <c r="A2959">
        <v>1194005</v>
      </c>
      <c r="B2959" t="s">
        <v>2831</v>
      </c>
      <c r="C2959" t="s">
        <v>1652</v>
      </c>
      <c r="D2959" t="s">
        <v>4</v>
      </c>
      <c r="E2959" s="3" t="s">
        <v>127</v>
      </c>
      <c r="F2959" t="s">
        <v>1653</v>
      </c>
      <c r="G2959" s="5" t="str">
        <f t="shared" si="46"/>
        <v>View Response</v>
      </c>
      <c r="H2959" t="s">
        <v>3029</v>
      </c>
      <c r="I2959" t="s">
        <v>3024</v>
      </c>
      <c r="J2959" t="s">
        <v>3022</v>
      </c>
      <c r="K2959" t="s">
        <v>2941</v>
      </c>
    </row>
    <row r="2960" spans="1:12" x14ac:dyDescent="0.35">
      <c r="A2960">
        <v>1194005</v>
      </c>
      <c r="B2960" t="s">
        <v>2831</v>
      </c>
      <c r="C2960" t="s">
        <v>1652</v>
      </c>
      <c r="D2960" t="s">
        <v>4</v>
      </c>
      <c r="E2960" s="3" t="s">
        <v>127</v>
      </c>
      <c r="F2960" t="s">
        <v>1653</v>
      </c>
      <c r="G2960" s="5" t="str">
        <f t="shared" si="46"/>
        <v>View Response</v>
      </c>
      <c r="H2960" t="s">
        <v>3029</v>
      </c>
      <c r="I2960" t="s">
        <v>3024</v>
      </c>
      <c r="J2960" t="s">
        <v>3022</v>
      </c>
      <c r="L2960" t="s">
        <v>2930</v>
      </c>
    </row>
    <row r="2961" spans="1:14" x14ac:dyDescent="0.35">
      <c r="A2961">
        <v>1194005</v>
      </c>
      <c r="B2961" t="s">
        <v>2831</v>
      </c>
      <c r="C2961" t="s">
        <v>1652</v>
      </c>
      <c r="D2961" t="s">
        <v>4</v>
      </c>
      <c r="E2961" s="3" t="s">
        <v>127</v>
      </c>
      <c r="F2961" t="s">
        <v>1653</v>
      </c>
      <c r="G2961" s="5" t="str">
        <f t="shared" si="46"/>
        <v>View Response</v>
      </c>
      <c r="H2961" t="s">
        <v>3029</v>
      </c>
      <c r="I2961" t="s">
        <v>3024</v>
      </c>
      <c r="J2961" t="s">
        <v>3022</v>
      </c>
      <c r="L2961" t="s">
        <v>2975</v>
      </c>
    </row>
    <row r="2962" spans="1:14" x14ac:dyDescent="0.35">
      <c r="A2962">
        <v>1194005</v>
      </c>
      <c r="B2962" t="s">
        <v>2831</v>
      </c>
      <c r="C2962" t="s">
        <v>1652</v>
      </c>
      <c r="D2962" t="s">
        <v>4</v>
      </c>
      <c r="E2962" s="3" t="s">
        <v>127</v>
      </c>
      <c r="F2962" t="s">
        <v>1653</v>
      </c>
      <c r="G2962" s="5" t="str">
        <f t="shared" si="46"/>
        <v>View Response</v>
      </c>
      <c r="H2962" t="s">
        <v>3029</v>
      </c>
      <c r="I2962" t="s">
        <v>3024</v>
      </c>
      <c r="J2962" t="s">
        <v>3022</v>
      </c>
      <c r="L2962" t="s">
        <v>2976</v>
      </c>
    </row>
    <row r="2963" spans="1:14" x14ac:dyDescent="0.35">
      <c r="A2963">
        <v>1194005</v>
      </c>
      <c r="B2963" t="s">
        <v>2831</v>
      </c>
      <c r="C2963" t="s">
        <v>1652</v>
      </c>
      <c r="D2963" t="s">
        <v>4</v>
      </c>
      <c r="E2963" s="3" t="s">
        <v>127</v>
      </c>
      <c r="F2963" t="s">
        <v>1653</v>
      </c>
      <c r="G2963" s="5" t="str">
        <f t="shared" si="46"/>
        <v>View Response</v>
      </c>
      <c r="H2963" t="s">
        <v>3029</v>
      </c>
      <c r="I2963" t="s">
        <v>3024</v>
      </c>
      <c r="J2963" t="s">
        <v>3022</v>
      </c>
      <c r="L2963" t="s">
        <v>2961</v>
      </c>
    </row>
    <row r="2964" spans="1:14" x14ac:dyDescent="0.35">
      <c r="A2964">
        <v>1194005</v>
      </c>
      <c r="B2964" t="s">
        <v>2831</v>
      </c>
      <c r="C2964" t="s">
        <v>1652</v>
      </c>
      <c r="D2964" t="s">
        <v>4</v>
      </c>
      <c r="E2964" s="3" t="s">
        <v>127</v>
      </c>
      <c r="F2964" t="s">
        <v>1653</v>
      </c>
      <c r="G2964" s="5" t="str">
        <f t="shared" si="46"/>
        <v>View Response</v>
      </c>
      <c r="H2964" t="s">
        <v>3029</v>
      </c>
      <c r="I2964" t="s">
        <v>3024</v>
      </c>
      <c r="J2964" t="s">
        <v>3022</v>
      </c>
      <c r="L2964" t="s">
        <v>2955</v>
      </c>
    </row>
    <row r="2965" spans="1:14" x14ac:dyDescent="0.35">
      <c r="A2965">
        <v>1194005</v>
      </c>
      <c r="B2965" t="s">
        <v>2831</v>
      </c>
      <c r="C2965" t="s">
        <v>1652</v>
      </c>
      <c r="D2965" t="s">
        <v>4</v>
      </c>
      <c r="E2965" s="3" t="s">
        <v>127</v>
      </c>
      <c r="F2965" t="s">
        <v>1653</v>
      </c>
      <c r="G2965" s="5" t="str">
        <f t="shared" si="46"/>
        <v>View Response</v>
      </c>
      <c r="H2965" t="s">
        <v>3029</v>
      </c>
      <c r="I2965" t="s">
        <v>3024</v>
      </c>
      <c r="J2965" t="s">
        <v>3022</v>
      </c>
      <c r="L2965" t="s">
        <v>2991</v>
      </c>
    </row>
    <row r="2966" spans="1:14" x14ac:dyDescent="0.35">
      <c r="A2966">
        <v>1194005</v>
      </c>
      <c r="B2966" t="s">
        <v>2831</v>
      </c>
      <c r="C2966" t="s">
        <v>1652</v>
      </c>
      <c r="D2966" t="s">
        <v>4</v>
      </c>
      <c r="E2966" s="3" t="s">
        <v>127</v>
      </c>
      <c r="F2966" t="s">
        <v>1653</v>
      </c>
      <c r="G2966" s="5" t="str">
        <f t="shared" si="46"/>
        <v>View Response</v>
      </c>
      <c r="H2966" t="s">
        <v>3029</v>
      </c>
      <c r="I2966" t="s">
        <v>3024</v>
      </c>
      <c r="J2966" t="s">
        <v>3022</v>
      </c>
      <c r="L2966" t="s">
        <v>2915</v>
      </c>
    </row>
    <row r="2967" spans="1:14" x14ac:dyDescent="0.35">
      <c r="A2967">
        <v>1194005</v>
      </c>
      <c r="B2967" t="s">
        <v>2831</v>
      </c>
      <c r="C2967" t="s">
        <v>1652</v>
      </c>
      <c r="D2967" t="s">
        <v>4</v>
      </c>
      <c r="E2967" s="3" t="s">
        <v>127</v>
      </c>
      <c r="F2967" t="s">
        <v>1653</v>
      </c>
      <c r="G2967" s="5" t="str">
        <f t="shared" si="46"/>
        <v>View Response</v>
      </c>
      <c r="H2967" t="s">
        <v>3029</v>
      </c>
      <c r="I2967" t="s">
        <v>3024</v>
      </c>
      <c r="J2967" t="s">
        <v>3022</v>
      </c>
      <c r="L2967" t="s">
        <v>2968</v>
      </c>
    </row>
    <row r="2968" spans="1:14" x14ac:dyDescent="0.35">
      <c r="A2968">
        <v>1194005</v>
      </c>
      <c r="B2968" t="s">
        <v>2831</v>
      </c>
      <c r="C2968" t="s">
        <v>1652</v>
      </c>
      <c r="D2968" t="s">
        <v>4</v>
      </c>
      <c r="E2968" s="3" t="s">
        <v>127</v>
      </c>
      <c r="F2968" t="s">
        <v>1653</v>
      </c>
      <c r="G2968" s="5" t="str">
        <f t="shared" si="46"/>
        <v>View Response</v>
      </c>
      <c r="H2968" t="s">
        <v>3029</v>
      </c>
      <c r="I2968" t="s">
        <v>3024</v>
      </c>
      <c r="J2968" t="s">
        <v>3022</v>
      </c>
      <c r="L2968" t="s">
        <v>3008</v>
      </c>
    </row>
    <row r="2969" spans="1:14" x14ac:dyDescent="0.35">
      <c r="A2969">
        <v>1194005</v>
      </c>
      <c r="B2969" t="s">
        <v>2831</v>
      </c>
      <c r="C2969" t="s">
        <v>1652</v>
      </c>
      <c r="D2969" t="s">
        <v>4</v>
      </c>
      <c r="E2969" s="3" t="s">
        <v>127</v>
      </c>
      <c r="F2969" t="s">
        <v>1653</v>
      </c>
      <c r="G2969" s="5" t="str">
        <f t="shared" si="46"/>
        <v>View Response</v>
      </c>
      <c r="H2969" t="s">
        <v>3029</v>
      </c>
      <c r="I2969" t="s">
        <v>3024</v>
      </c>
      <c r="J2969" t="s">
        <v>3022</v>
      </c>
      <c r="L2969" t="s">
        <v>2925</v>
      </c>
    </row>
    <row r="2970" spans="1:14" x14ac:dyDescent="0.35">
      <c r="A2970">
        <v>1194005</v>
      </c>
      <c r="B2970" t="s">
        <v>2831</v>
      </c>
      <c r="C2970" t="s">
        <v>1652</v>
      </c>
      <c r="D2970" t="s">
        <v>4</v>
      </c>
      <c r="E2970" s="3" t="s">
        <v>127</v>
      </c>
      <c r="F2970" t="s">
        <v>1653</v>
      </c>
      <c r="G2970" s="5" t="str">
        <f t="shared" si="46"/>
        <v>View Response</v>
      </c>
      <c r="H2970" t="s">
        <v>3029</v>
      </c>
      <c r="I2970" t="s">
        <v>3024</v>
      </c>
      <c r="J2970" t="s">
        <v>3022</v>
      </c>
      <c r="L2970" t="s">
        <v>2972</v>
      </c>
    </row>
    <row r="2971" spans="1:14" x14ac:dyDescent="0.35">
      <c r="A2971">
        <v>1194005</v>
      </c>
      <c r="B2971" t="s">
        <v>2831</v>
      </c>
      <c r="C2971" t="s">
        <v>1652</v>
      </c>
      <c r="D2971" t="s">
        <v>4</v>
      </c>
      <c r="E2971" s="3" t="s">
        <v>127</v>
      </c>
      <c r="F2971" t="s">
        <v>1653</v>
      </c>
      <c r="G2971" s="5" t="str">
        <f t="shared" si="46"/>
        <v>View Response</v>
      </c>
      <c r="H2971" t="s">
        <v>3029</v>
      </c>
      <c r="I2971" t="s">
        <v>3024</v>
      </c>
      <c r="J2971" t="s">
        <v>3022</v>
      </c>
      <c r="L2971" t="s">
        <v>2937</v>
      </c>
    </row>
    <row r="2972" spans="1:14" x14ac:dyDescent="0.35">
      <c r="A2972">
        <v>1194005</v>
      </c>
      <c r="B2972" t="s">
        <v>2831</v>
      </c>
      <c r="C2972" t="s">
        <v>1652</v>
      </c>
      <c r="D2972" t="s">
        <v>4</v>
      </c>
      <c r="E2972" s="3" t="s">
        <v>127</v>
      </c>
      <c r="F2972" t="s">
        <v>1653</v>
      </c>
      <c r="G2972" s="5" t="str">
        <f t="shared" si="46"/>
        <v>View Response</v>
      </c>
      <c r="H2972" t="s">
        <v>3029</v>
      </c>
      <c r="I2972" t="s">
        <v>3024</v>
      </c>
      <c r="J2972" t="s">
        <v>3022</v>
      </c>
      <c r="L2972" t="s">
        <v>2944</v>
      </c>
    </row>
    <row r="2973" spans="1:14" x14ac:dyDescent="0.35">
      <c r="A2973">
        <v>1194005</v>
      </c>
      <c r="B2973" t="s">
        <v>2831</v>
      </c>
      <c r="C2973" t="s">
        <v>1652</v>
      </c>
      <c r="D2973" t="s">
        <v>4</v>
      </c>
      <c r="E2973" s="3" t="s">
        <v>127</v>
      </c>
      <c r="F2973" t="s">
        <v>1653</v>
      </c>
      <c r="G2973" s="5" t="str">
        <f t="shared" si="46"/>
        <v>View Response</v>
      </c>
      <c r="H2973" t="s">
        <v>3029</v>
      </c>
      <c r="I2973" t="s">
        <v>3024</v>
      </c>
      <c r="J2973" t="s">
        <v>3022</v>
      </c>
      <c r="M2973" t="s">
        <v>2917</v>
      </c>
    </row>
    <row r="2974" spans="1:14" x14ac:dyDescent="0.35">
      <c r="A2974">
        <v>1194010</v>
      </c>
      <c r="B2974" t="s">
        <v>2832</v>
      </c>
      <c r="C2974" t="s">
        <v>4</v>
      </c>
      <c r="D2974" t="s">
        <v>1654</v>
      </c>
      <c r="E2974" s="3" t="s">
        <v>127</v>
      </c>
      <c r="F2974" t="s">
        <v>1655</v>
      </c>
      <c r="G2974" s="5" t="str">
        <f t="shared" si="46"/>
        <v>View Response</v>
      </c>
      <c r="H2974" t="s">
        <v>3020</v>
      </c>
      <c r="I2974" t="s">
        <v>3029</v>
      </c>
      <c r="J2974" t="s">
        <v>3029</v>
      </c>
      <c r="N2974" t="s">
        <v>338</v>
      </c>
    </row>
    <row r="2975" spans="1:14" x14ac:dyDescent="0.35">
      <c r="A2975">
        <v>1194010</v>
      </c>
      <c r="B2975" t="s">
        <v>2832</v>
      </c>
      <c r="C2975" t="s">
        <v>4</v>
      </c>
      <c r="D2975" t="s">
        <v>1654</v>
      </c>
      <c r="E2975" s="3" t="s">
        <v>127</v>
      </c>
      <c r="F2975" t="s">
        <v>1655</v>
      </c>
      <c r="G2975" s="5" t="str">
        <f t="shared" si="46"/>
        <v>View Response</v>
      </c>
      <c r="H2975" t="s">
        <v>3020</v>
      </c>
      <c r="I2975" t="s">
        <v>3029</v>
      </c>
      <c r="J2975" t="s">
        <v>3029</v>
      </c>
      <c r="L2975" t="s">
        <v>2987</v>
      </c>
    </row>
    <row r="2976" spans="1:14" x14ac:dyDescent="0.35">
      <c r="A2976">
        <v>1194010</v>
      </c>
      <c r="B2976" t="s">
        <v>2832</v>
      </c>
      <c r="C2976" t="s">
        <v>4</v>
      </c>
      <c r="D2976" t="s">
        <v>1654</v>
      </c>
      <c r="E2976" s="3" t="s">
        <v>127</v>
      </c>
      <c r="F2976" t="s">
        <v>1655</v>
      </c>
      <c r="G2976" s="5" t="str">
        <f t="shared" si="46"/>
        <v>View Response</v>
      </c>
      <c r="H2976" t="s">
        <v>3020</v>
      </c>
      <c r="I2976" t="s">
        <v>3029</v>
      </c>
      <c r="J2976" t="s">
        <v>3029</v>
      </c>
      <c r="L2976" t="s">
        <v>2954</v>
      </c>
    </row>
    <row r="2977" spans="1:13" x14ac:dyDescent="0.35">
      <c r="A2977">
        <v>1194010</v>
      </c>
      <c r="B2977" t="s">
        <v>2832</v>
      </c>
      <c r="C2977" t="s">
        <v>4</v>
      </c>
      <c r="D2977" t="s">
        <v>1654</v>
      </c>
      <c r="E2977" s="3" t="s">
        <v>127</v>
      </c>
      <c r="F2977" t="s">
        <v>1655</v>
      </c>
      <c r="G2977" s="5" t="str">
        <f t="shared" si="46"/>
        <v>View Response</v>
      </c>
      <c r="H2977" t="s">
        <v>3020</v>
      </c>
      <c r="I2977" t="s">
        <v>3029</v>
      </c>
      <c r="J2977" t="s">
        <v>3029</v>
      </c>
      <c r="L2977" t="s">
        <v>2943</v>
      </c>
    </row>
    <row r="2978" spans="1:13" x14ac:dyDescent="0.35">
      <c r="A2978">
        <v>1194010</v>
      </c>
      <c r="B2978" t="s">
        <v>2832</v>
      </c>
      <c r="C2978" t="s">
        <v>4</v>
      </c>
      <c r="D2978" t="s">
        <v>1654</v>
      </c>
      <c r="E2978" s="3" t="s">
        <v>127</v>
      </c>
      <c r="F2978" t="s">
        <v>1655</v>
      </c>
      <c r="G2978" s="5" t="str">
        <f t="shared" si="46"/>
        <v>View Response</v>
      </c>
      <c r="H2978" t="s">
        <v>3020</v>
      </c>
      <c r="I2978" t="s">
        <v>3029</v>
      </c>
      <c r="J2978" t="s">
        <v>3029</v>
      </c>
      <c r="L2978" t="s">
        <v>2942</v>
      </c>
    </row>
    <row r="2979" spans="1:13" x14ac:dyDescent="0.35">
      <c r="A2979">
        <v>1194010</v>
      </c>
      <c r="B2979" t="s">
        <v>2832</v>
      </c>
      <c r="C2979" t="s">
        <v>4</v>
      </c>
      <c r="D2979" t="s">
        <v>1654</v>
      </c>
      <c r="E2979" s="3" t="s">
        <v>127</v>
      </c>
      <c r="F2979" t="s">
        <v>1655</v>
      </c>
      <c r="G2979" s="5" t="str">
        <f t="shared" si="46"/>
        <v>View Response</v>
      </c>
      <c r="H2979" t="s">
        <v>3020</v>
      </c>
      <c r="I2979" t="s">
        <v>3029</v>
      </c>
      <c r="J2979" t="s">
        <v>3029</v>
      </c>
      <c r="L2979" t="s">
        <v>2981</v>
      </c>
    </row>
    <row r="2980" spans="1:13" x14ac:dyDescent="0.35">
      <c r="A2980">
        <v>1194010</v>
      </c>
      <c r="B2980" t="s">
        <v>2832</v>
      </c>
      <c r="C2980" t="s">
        <v>4</v>
      </c>
      <c r="D2980" t="s">
        <v>1654</v>
      </c>
      <c r="E2980" s="3" t="s">
        <v>127</v>
      </c>
      <c r="F2980" t="s">
        <v>1655</v>
      </c>
      <c r="G2980" s="5" t="str">
        <f t="shared" si="46"/>
        <v>View Response</v>
      </c>
      <c r="H2980" t="s">
        <v>3020</v>
      </c>
      <c r="I2980" t="s">
        <v>3029</v>
      </c>
      <c r="J2980" t="s">
        <v>3029</v>
      </c>
      <c r="L2980" t="s">
        <v>2925</v>
      </c>
    </row>
    <row r="2981" spans="1:13" x14ac:dyDescent="0.35">
      <c r="A2981">
        <v>1194010</v>
      </c>
      <c r="B2981" t="s">
        <v>2832</v>
      </c>
      <c r="C2981" t="s">
        <v>4</v>
      </c>
      <c r="D2981" t="s">
        <v>1654</v>
      </c>
      <c r="E2981" s="3" t="s">
        <v>127</v>
      </c>
      <c r="F2981" t="s">
        <v>1655</v>
      </c>
      <c r="G2981" s="5" t="str">
        <f t="shared" si="46"/>
        <v>View Response</v>
      </c>
      <c r="H2981" t="s">
        <v>3020</v>
      </c>
      <c r="I2981" t="s">
        <v>3029</v>
      </c>
      <c r="J2981" t="s">
        <v>3029</v>
      </c>
      <c r="L2981" t="s">
        <v>2998</v>
      </c>
    </row>
    <row r="2982" spans="1:13" x14ac:dyDescent="0.35">
      <c r="A2982">
        <v>1194010</v>
      </c>
      <c r="B2982" t="s">
        <v>2832</v>
      </c>
      <c r="C2982" t="s">
        <v>4</v>
      </c>
      <c r="D2982" t="s">
        <v>1654</v>
      </c>
      <c r="E2982" s="3" t="s">
        <v>127</v>
      </c>
      <c r="F2982" t="s">
        <v>1655</v>
      </c>
      <c r="G2982" s="5" t="str">
        <f t="shared" si="46"/>
        <v>View Response</v>
      </c>
      <c r="H2982" t="s">
        <v>3020</v>
      </c>
      <c r="I2982" t="s">
        <v>3029</v>
      </c>
      <c r="J2982" t="s">
        <v>3029</v>
      </c>
      <c r="L2982" t="s">
        <v>2958</v>
      </c>
    </row>
    <row r="2983" spans="1:13" x14ac:dyDescent="0.35">
      <c r="A2983">
        <v>1194010</v>
      </c>
      <c r="B2983" t="s">
        <v>2832</v>
      </c>
      <c r="C2983" t="s">
        <v>4</v>
      </c>
      <c r="D2983" t="s">
        <v>1654</v>
      </c>
      <c r="E2983" s="3" t="s">
        <v>127</v>
      </c>
      <c r="F2983" t="s">
        <v>1655</v>
      </c>
      <c r="G2983" s="5" t="str">
        <f t="shared" si="46"/>
        <v>View Response</v>
      </c>
      <c r="H2983" t="s">
        <v>3020</v>
      </c>
      <c r="I2983" t="s">
        <v>3029</v>
      </c>
      <c r="J2983" t="s">
        <v>3029</v>
      </c>
      <c r="L2983" t="s">
        <v>2986</v>
      </c>
    </row>
    <row r="2984" spans="1:13" x14ac:dyDescent="0.35">
      <c r="A2984">
        <v>1194010</v>
      </c>
      <c r="B2984" t="s">
        <v>2832</v>
      </c>
      <c r="C2984" t="s">
        <v>4</v>
      </c>
      <c r="D2984" t="s">
        <v>1654</v>
      </c>
      <c r="E2984" s="3" t="s">
        <v>127</v>
      </c>
      <c r="F2984" t="s">
        <v>1655</v>
      </c>
      <c r="G2984" s="5" t="str">
        <f t="shared" si="46"/>
        <v>View Response</v>
      </c>
      <c r="H2984" t="s">
        <v>3020</v>
      </c>
      <c r="I2984" t="s">
        <v>3029</v>
      </c>
      <c r="J2984" t="s">
        <v>3029</v>
      </c>
      <c r="L2984" t="s">
        <v>2974</v>
      </c>
    </row>
    <row r="2985" spans="1:13" x14ac:dyDescent="0.35">
      <c r="A2985">
        <v>1194010</v>
      </c>
      <c r="B2985" t="s">
        <v>2832</v>
      </c>
      <c r="C2985" t="s">
        <v>4</v>
      </c>
      <c r="D2985" t="s">
        <v>1654</v>
      </c>
      <c r="E2985" s="3" t="s">
        <v>127</v>
      </c>
      <c r="F2985" t="s">
        <v>1655</v>
      </c>
      <c r="G2985" s="5" t="str">
        <f t="shared" si="46"/>
        <v>View Response</v>
      </c>
      <c r="H2985" t="s">
        <v>3020</v>
      </c>
      <c r="I2985" t="s">
        <v>3029</v>
      </c>
      <c r="J2985" t="s">
        <v>3029</v>
      </c>
      <c r="L2985" t="s">
        <v>2937</v>
      </c>
    </row>
    <row r="2986" spans="1:13" x14ac:dyDescent="0.35">
      <c r="A2986">
        <v>1194041</v>
      </c>
      <c r="B2986" t="s">
        <v>2829</v>
      </c>
      <c r="C2986" t="s">
        <v>4</v>
      </c>
      <c r="D2986" t="s">
        <v>1602</v>
      </c>
      <c r="E2986" s="3" t="s">
        <v>127</v>
      </c>
      <c r="F2986" t="s">
        <v>1656</v>
      </c>
      <c r="G2986" s="5" t="str">
        <f t="shared" si="46"/>
        <v>View Response</v>
      </c>
      <c r="H2986" t="s">
        <v>3029</v>
      </c>
      <c r="I2986" t="s">
        <v>3023</v>
      </c>
      <c r="J2986" t="s">
        <v>3021</v>
      </c>
      <c r="L2986" t="s">
        <v>2925</v>
      </c>
    </row>
    <row r="2987" spans="1:13" x14ac:dyDescent="0.35">
      <c r="A2987">
        <v>1194041</v>
      </c>
      <c r="B2987" t="s">
        <v>2829</v>
      </c>
      <c r="C2987" t="s">
        <v>4</v>
      </c>
      <c r="D2987" t="s">
        <v>1602</v>
      </c>
      <c r="E2987" s="3" t="s">
        <v>127</v>
      </c>
      <c r="F2987" t="s">
        <v>1656</v>
      </c>
      <c r="G2987" s="5" t="str">
        <f t="shared" si="46"/>
        <v>View Response</v>
      </c>
      <c r="H2987" t="s">
        <v>3029</v>
      </c>
      <c r="I2987" t="s">
        <v>3023</v>
      </c>
      <c r="J2987" t="s">
        <v>3021</v>
      </c>
      <c r="M2987" t="s">
        <v>2965</v>
      </c>
    </row>
    <row r="2988" spans="1:13" x14ac:dyDescent="0.35">
      <c r="A2988">
        <v>1194041</v>
      </c>
      <c r="B2988" t="s">
        <v>2829</v>
      </c>
      <c r="C2988" t="s">
        <v>4</v>
      </c>
      <c r="D2988" t="s">
        <v>1602</v>
      </c>
      <c r="E2988" s="3" t="s">
        <v>127</v>
      </c>
      <c r="F2988" t="s">
        <v>1656</v>
      </c>
      <c r="G2988" s="5" t="str">
        <f t="shared" si="46"/>
        <v>View Response</v>
      </c>
      <c r="H2988" t="s">
        <v>3029</v>
      </c>
      <c r="I2988" t="s">
        <v>3023</v>
      </c>
      <c r="J2988" t="s">
        <v>3021</v>
      </c>
      <c r="M2988" t="s">
        <v>2966</v>
      </c>
    </row>
    <row r="2989" spans="1:13" x14ac:dyDescent="0.35">
      <c r="A2989">
        <v>1194052</v>
      </c>
      <c r="B2989" t="s">
        <v>2833</v>
      </c>
      <c r="C2989" t="s">
        <v>4</v>
      </c>
      <c r="D2989" t="s">
        <v>1657</v>
      </c>
      <c r="E2989" s="3" t="s">
        <v>127</v>
      </c>
      <c r="F2989" t="s">
        <v>1658</v>
      </c>
      <c r="G2989" s="5" t="str">
        <f t="shared" si="46"/>
        <v>View Response</v>
      </c>
      <c r="H2989" t="s">
        <v>3019</v>
      </c>
      <c r="I2989" t="s">
        <v>3024</v>
      </c>
      <c r="J2989" t="s">
        <v>3022</v>
      </c>
      <c r="M2989" t="s">
        <v>2935</v>
      </c>
    </row>
    <row r="2990" spans="1:13" x14ac:dyDescent="0.35">
      <c r="A2990">
        <v>1194052</v>
      </c>
      <c r="B2990" t="s">
        <v>2833</v>
      </c>
      <c r="C2990" t="s">
        <v>4</v>
      </c>
      <c r="D2990" t="s">
        <v>1657</v>
      </c>
      <c r="E2990" s="3" t="s">
        <v>127</v>
      </c>
      <c r="F2990" t="s">
        <v>1658</v>
      </c>
      <c r="G2990" s="5" t="str">
        <f t="shared" si="46"/>
        <v>View Response</v>
      </c>
      <c r="H2990" t="s">
        <v>3019</v>
      </c>
      <c r="I2990" t="s">
        <v>3024</v>
      </c>
      <c r="J2990" t="s">
        <v>3022</v>
      </c>
      <c r="M2990" t="s">
        <v>2936</v>
      </c>
    </row>
    <row r="2991" spans="1:13" x14ac:dyDescent="0.35">
      <c r="A2991">
        <v>1194055</v>
      </c>
      <c r="B2991" t="s">
        <v>2833</v>
      </c>
      <c r="C2991" t="s">
        <v>4</v>
      </c>
      <c r="D2991" t="s">
        <v>1657</v>
      </c>
      <c r="E2991" s="3" t="s">
        <v>127</v>
      </c>
      <c r="F2991" t="s">
        <v>1659</v>
      </c>
      <c r="G2991" s="5" t="str">
        <f t="shared" si="46"/>
        <v>View Response</v>
      </c>
      <c r="H2991" t="s">
        <v>3020</v>
      </c>
      <c r="I2991" t="s">
        <v>3024</v>
      </c>
      <c r="J2991" t="s">
        <v>3022</v>
      </c>
      <c r="L2991" t="s">
        <v>2925</v>
      </c>
    </row>
    <row r="2992" spans="1:13" x14ac:dyDescent="0.35">
      <c r="A2992">
        <v>1194055</v>
      </c>
      <c r="B2992" t="s">
        <v>2833</v>
      </c>
      <c r="C2992" t="s">
        <v>4</v>
      </c>
      <c r="D2992" t="s">
        <v>1657</v>
      </c>
      <c r="E2992" s="3" t="s">
        <v>127</v>
      </c>
      <c r="F2992" t="s">
        <v>1659</v>
      </c>
      <c r="G2992" s="5" t="str">
        <f t="shared" si="46"/>
        <v>View Response</v>
      </c>
      <c r="H2992" t="s">
        <v>3020</v>
      </c>
      <c r="I2992" t="s">
        <v>3024</v>
      </c>
      <c r="J2992" t="s">
        <v>3022</v>
      </c>
      <c r="L2992" t="s">
        <v>2937</v>
      </c>
    </row>
    <row r="2993" spans="1:14" x14ac:dyDescent="0.35">
      <c r="A2993">
        <v>1194062</v>
      </c>
      <c r="B2993" t="s">
        <v>2834</v>
      </c>
      <c r="C2993" t="s">
        <v>4</v>
      </c>
      <c r="D2993" t="s">
        <v>1657</v>
      </c>
      <c r="E2993" s="3" t="s">
        <v>127</v>
      </c>
      <c r="F2993" t="s">
        <v>1660</v>
      </c>
      <c r="G2993" s="5" t="str">
        <f t="shared" si="46"/>
        <v>View Response</v>
      </c>
      <c r="H2993" t="s">
        <v>3020</v>
      </c>
      <c r="I2993" t="s">
        <v>3024</v>
      </c>
      <c r="J2993" t="s">
        <v>3022</v>
      </c>
      <c r="N2993" t="s">
        <v>338</v>
      </c>
    </row>
    <row r="2994" spans="1:14" x14ac:dyDescent="0.35">
      <c r="A2994">
        <v>1194062</v>
      </c>
      <c r="B2994" t="s">
        <v>2834</v>
      </c>
      <c r="C2994" t="s">
        <v>4</v>
      </c>
      <c r="D2994" t="s">
        <v>1657</v>
      </c>
      <c r="E2994" s="3" t="s">
        <v>127</v>
      </c>
      <c r="F2994" t="s">
        <v>1660</v>
      </c>
      <c r="G2994" s="5" t="str">
        <f t="shared" si="46"/>
        <v>View Response</v>
      </c>
      <c r="H2994" t="s">
        <v>3020</v>
      </c>
      <c r="I2994" t="s">
        <v>3024</v>
      </c>
      <c r="J2994" t="s">
        <v>3022</v>
      </c>
      <c r="L2994" t="s">
        <v>2990</v>
      </c>
    </row>
    <row r="2995" spans="1:14" x14ac:dyDescent="0.35">
      <c r="A2995">
        <v>1194062</v>
      </c>
      <c r="B2995" t="s">
        <v>2834</v>
      </c>
      <c r="C2995" t="s">
        <v>4</v>
      </c>
      <c r="D2995" t="s">
        <v>1657</v>
      </c>
      <c r="E2995" s="3" t="s">
        <v>127</v>
      </c>
      <c r="F2995" t="s">
        <v>1660</v>
      </c>
      <c r="G2995" s="5" t="str">
        <f t="shared" si="46"/>
        <v>View Response</v>
      </c>
      <c r="H2995" t="s">
        <v>3020</v>
      </c>
      <c r="I2995" t="s">
        <v>3024</v>
      </c>
      <c r="J2995" t="s">
        <v>3022</v>
      </c>
      <c r="L2995" t="s">
        <v>2930</v>
      </c>
    </row>
    <row r="2996" spans="1:14" x14ac:dyDescent="0.35">
      <c r="A2996">
        <v>1194062</v>
      </c>
      <c r="B2996" t="s">
        <v>2834</v>
      </c>
      <c r="C2996" t="s">
        <v>4</v>
      </c>
      <c r="D2996" t="s">
        <v>1657</v>
      </c>
      <c r="E2996" s="3" t="s">
        <v>127</v>
      </c>
      <c r="F2996" t="s">
        <v>1660</v>
      </c>
      <c r="G2996" s="5" t="str">
        <f t="shared" si="46"/>
        <v>View Response</v>
      </c>
      <c r="H2996" t="s">
        <v>3020</v>
      </c>
      <c r="I2996" t="s">
        <v>3024</v>
      </c>
      <c r="J2996" t="s">
        <v>3022</v>
      </c>
      <c r="L2996" t="s">
        <v>2954</v>
      </c>
    </row>
    <row r="2997" spans="1:14" x14ac:dyDescent="0.35">
      <c r="A2997">
        <v>1194062</v>
      </c>
      <c r="B2997" t="s">
        <v>2834</v>
      </c>
      <c r="C2997" t="s">
        <v>4</v>
      </c>
      <c r="D2997" t="s">
        <v>1657</v>
      </c>
      <c r="E2997" s="3" t="s">
        <v>127</v>
      </c>
      <c r="F2997" t="s">
        <v>1660</v>
      </c>
      <c r="G2997" s="5" t="str">
        <f t="shared" si="46"/>
        <v>View Response</v>
      </c>
      <c r="H2997" t="s">
        <v>3020</v>
      </c>
      <c r="I2997" t="s">
        <v>3024</v>
      </c>
      <c r="J2997" t="s">
        <v>3022</v>
      </c>
      <c r="L2997" t="s">
        <v>3005</v>
      </c>
    </row>
    <row r="2998" spans="1:14" x14ac:dyDescent="0.35">
      <c r="A2998">
        <v>1194062</v>
      </c>
      <c r="B2998" t="s">
        <v>2834</v>
      </c>
      <c r="C2998" t="s">
        <v>4</v>
      </c>
      <c r="D2998" t="s">
        <v>1657</v>
      </c>
      <c r="E2998" s="3" t="s">
        <v>127</v>
      </c>
      <c r="F2998" t="s">
        <v>1660</v>
      </c>
      <c r="G2998" s="5" t="str">
        <f t="shared" si="46"/>
        <v>View Response</v>
      </c>
      <c r="H2998" t="s">
        <v>3020</v>
      </c>
      <c r="I2998" t="s">
        <v>3024</v>
      </c>
      <c r="J2998" t="s">
        <v>3022</v>
      </c>
      <c r="L2998" t="s">
        <v>2961</v>
      </c>
    </row>
    <row r="2999" spans="1:14" x14ac:dyDescent="0.35">
      <c r="A2999">
        <v>1194062</v>
      </c>
      <c r="B2999" t="s">
        <v>2834</v>
      </c>
      <c r="C2999" t="s">
        <v>4</v>
      </c>
      <c r="D2999" t="s">
        <v>1657</v>
      </c>
      <c r="E2999" s="3" t="s">
        <v>127</v>
      </c>
      <c r="F2999" t="s">
        <v>1660</v>
      </c>
      <c r="G2999" s="5" t="str">
        <f t="shared" si="46"/>
        <v>View Response</v>
      </c>
      <c r="H2999" t="s">
        <v>3020</v>
      </c>
      <c r="I2999" t="s">
        <v>3024</v>
      </c>
      <c r="J2999" t="s">
        <v>3022</v>
      </c>
      <c r="L2999" t="s">
        <v>2968</v>
      </c>
    </row>
    <row r="3000" spans="1:14" x14ac:dyDescent="0.35">
      <c r="A3000">
        <v>1194062</v>
      </c>
      <c r="B3000" t="s">
        <v>2834</v>
      </c>
      <c r="C3000" t="s">
        <v>4</v>
      </c>
      <c r="D3000" t="s">
        <v>1657</v>
      </c>
      <c r="E3000" s="3" t="s">
        <v>127</v>
      </c>
      <c r="F3000" t="s">
        <v>1660</v>
      </c>
      <c r="G3000" s="5" t="str">
        <f t="shared" si="46"/>
        <v>View Response</v>
      </c>
      <c r="H3000" t="s">
        <v>3020</v>
      </c>
      <c r="I3000" t="s">
        <v>3024</v>
      </c>
      <c r="J3000" t="s">
        <v>3022</v>
      </c>
      <c r="L3000" t="s">
        <v>2948</v>
      </c>
    </row>
    <row r="3001" spans="1:14" x14ac:dyDescent="0.35">
      <c r="A3001">
        <v>1194062</v>
      </c>
      <c r="B3001" t="s">
        <v>2834</v>
      </c>
      <c r="C3001" t="s">
        <v>4</v>
      </c>
      <c r="D3001" t="s">
        <v>1657</v>
      </c>
      <c r="E3001" s="3" t="s">
        <v>127</v>
      </c>
      <c r="F3001" t="s">
        <v>1660</v>
      </c>
      <c r="G3001" s="5" t="str">
        <f t="shared" si="46"/>
        <v>View Response</v>
      </c>
      <c r="H3001" t="s">
        <v>3020</v>
      </c>
      <c r="I3001" t="s">
        <v>3024</v>
      </c>
      <c r="J3001" t="s">
        <v>3022</v>
      </c>
      <c r="L3001" t="s">
        <v>2925</v>
      </c>
    </row>
    <row r="3002" spans="1:14" x14ac:dyDescent="0.35">
      <c r="A3002">
        <v>1194062</v>
      </c>
      <c r="B3002" t="s">
        <v>2834</v>
      </c>
      <c r="C3002" t="s">
        <v>4</v>
      </c>
      <c r="D3002" t="s">
        <v>1657</v>
      </c>
      <c r="E3002" s="3" t="s">
        <v>127</v>
      </c>
      <c r="F3002" t="s">
        <v>1660</v>
      </c>
      <c r="G3002" s="5" t="str">
        <f t="shared" si="46"/>
        <v>View Response</v>
      </c>
      <c r="H3002" t="s">
        <v>3020</v>
      </c>
      <c r="I3002" t="s">
        <v>3024</v>
      </c>
      <c r="J3002" t="s">
        <v>3022</v>
      </c>
      <c r="L3002" t="s">
        <v>2998</v>
      </c>
    </row>
    <row r="3003" spans="1:14" x14ac:dyDescent="0.35">
      <c r="A3003">
        <v>1194062</v>
      </c>
      <c r="B3003" t="s">
        <v>2834</v>
      </c>
      <c r="C3003" t="s">
        <v>4</v>
      </c>
      <c r="D3003" t="s">
        <v>1657</v>
      </c>
      <c r="E3003" s="3" t="s">
        <v>127</v>
      </c>
      <c r="F3003" t="s">
        <v>1660</v>
      </c>
      <c r="G3003" s="5" t="str">
        <f t="shared" si="46"/>
        <v>View Response</v>
      </c>
      <c r="H3003" t="s">
        <v>3020</v>
      </c>
      <c r="I3003" t="s">
        <v>3024</v>
      </c>
      <c r="J3003" t="s">
        <v>3022</v>
      </c>
      <c r="L3003" t="s">
        <v>2958</v>
      </c>
    </row>
    <row r="3004" spans="1:14" x14ac:dyDescent="0.35">
      <c r="A3004">
        <v>1194062</v>
      </c>
      <c r="B3004" t="s">
        <v>2834</v>
      </c>
      <c r="C3004" t="s">
        <v>4</v>
      </c>
      <c r="D3004" t="s">
        <v>1657</v>
      </c>
      <c r="E3004" s="3" t="s">
        <v>127</v>
      </c>
      <c r="F3004" t="s">
        <v>1660</v>
      </c>
      <c r="G3004" s="5" t="str">
        <f t="shared" si="46"/>
        <v>View Response</v>
      </c>
      <c r="H3004" t="s">
        <v>3020</v>
      </c>
      <c r="I3004" t="s">
        <v>3024</v>
      </c>
      <c r="J3004" t="s">
        <v>3022</v>
      </c>
      <c r="L3004" t="s">
        <v>2937</v>
      </c>
    </row>
    <row r="3005" spans="1:14" x14ac:dyDescent="0.35">
      <c r="A3005">
        <v>1194064</v>
      </c>
      <c r="B3005" t="s">
        <v>2833</v>
      </c>
      <c r="C3005" t="s">
        <v>4</v>
      </c>
      <c r="D3005" t="s">
        <v>1657</v>
      </c>
      <c r="E3005" s="3" t="s">
        <v>127</v>
      </c>
      <c r="F3005" t="s">
        <v>1661</v>
      </c>
      <c r="G3005" s="5" t="str">
        <f t="shared" si="46"/>
        <v>View Response</v>
      </c>
      <c r="H3005" t="s">
        <v>3020</v>
      </c>
      <c r="I3005" t="s">
        <v>3024</v>
      </c>
      <c r="J3005" t="s">
        <v>3022</v>
      </c>
      <c r="N3005" t="s">
        <v>338</v>
      </c>
    </row>
    <row r="3006" spans="1:14" x14ac:dyDescent="0.35">
      <c r="A3006">
        <v>1194064</v>
      </c>
      <c r="B3006" t="s">
        <v>2833</v>
      </c>
      <c r="C3006" t="s">
        <v>4</v>
      </c>
      <c r="D3006" t="s">
        <v>1657</v>
      </c>
      <c r="E3006" s="3" t="s">
        <v>127</v>
      </c>
      <c r="F3006" t="s">
        <v>1661</v>
      </c>
      <c r="G3006" s="5" t="str">
        <f t="shared" si="46"/>
        <v>View Response</v>
      </c>
      <c r="H3006" t="s">
        <v>3020</v>
      </c>
      <c r="I3006" t="s">
        <v>3024</v>
      </c>
      <c r="J3006" t="s">
        <v>3022</v>
      </c>
      <c r="L3006" t="s">
        <v>2925</v>
      </c>
    </row>
    <row r="3007" spans="1:14" x14ac:dyDescent="0.35">
      <c r="A3007">
        <v>1194069</v>
      </c>
      <c r="B3007" t="s">
        <v>2835</v>
      </c>
      <c r="C3007" t="s">
        <v>4</v>
      </c>
      <c r="D3007" t="s">
        <v>1662</v>
      </c>
      <c r="E3007" s="3" t="s">
        <v>127</v>
      </c>
      <c r="F3007" t="s">
        <v>1663</v>
      </c>
      <c r="G3007" s="5" t="str">
        <f t="shared" si="46"/>
        <v>View Response</v>
      </c>
      <c r="H3007" t="s">
        <v>3020</v>
      </c>
      <c r="I3007" t="s">
        <v>3029</v>
      </c>
      <c r="J3007" t="s">
        <v>3029</v>
      </c>
      <c r="N3007" t="s">
        <v>338</v>
      </c>
    </row>
    <row r="3008" spans="1:14" x14ac:dyDescent="0.35">
      <c r="A3008">
        <v>1194069</v>
      </c>
      <c r="B3008" t="s">
        <v>2835</v>
      </c>
      <c r="C3008" t="s">
        <v>4</v>
      </c>
      <c r="D3008" t="s">
        <v>1662</v>
      </c>
      <c r="E3008" s="3" t="s">
        <v>127</v>
      </c>
      <c r="F3008" t="s">
        <v>1663</v>
      </c>
      <c r="G3008" s="5" t="str">
        <f t="shared" si="46"/>
        <v>View Response</v>
      </c>
      <c r="H3008" t="s">
        <v>3020</v>
      </c>
      <c r="I3008" t="s">
        <v>3029</v>
      </c>
      <c r="J3008" t="s">
        <v>3029</v>
      </c>
      <c r="L3008" t="s">
        <v>2954</v>
      </c>
    </row>
    <row r="3009" spans="1:14" x14ac:dyDescent="0.35">
      <c r="A3009">
        <v>1194069</v>
      </c>
      <c r="B3009" t="s">
        <v>2835</v>
      </c>
      <c r="C3009" t="s">
        <v>4</v>
      </c>
      <c r="D3009" t="s">
        <v>1662</v>
      </c>
      <c r="E3009" s="3" t="s">
        <v>127</v>
      </c>
      <c r="F3009" t="s">
        <v>1663</v>
      </c>
      <c r="G3009" s="5" t="str">
        <f t="shared" si="46"/>
        <v>View Response</v>
      </c>
      <c r="H3009" t="s">
        <v>3020</v>
      </c>
      <c r="I3009" t="s">
        <v>3029</v>
      </c>
      <c r="J3009" t="s">
        <v>3029</v>
      </c>
      <c r="L3009" t="s">
        <v>2968</v>
      </c>
    </row>
    <row r="3010" spans="1:14" x14ac:dyDescent="0.35">
      <c r="A3010">
        <v>1194069</v>
      </c>
      <c r="B3010" t="s">
        <v>2835</v>
      </c>
      <c r="C3010" t="s">
        <v>4</v>
      </c>
      <c r="D3010" t="s">
        <v>1662</v>
      </c>
      <c r="E3010" s="3" t="s">
        <v>127</v>
      </c>
      <c r="F3010" t="s">
        <v>1663</v>
      </c>
      <c r="G3010" s="5" t="str">
        <f t="shared" si="46"/>
        <v>View Response</v>
      </c>
      <c r="H3010" t="s">
        <v>3020</v>
      </c>
      <c r="I3010" t="s">
        <v>3029</v>
      </c>
      <c r="J3010" t="s">
        <v>3029</v>
      </c>
      <c r="L3010" t="s">
        <v>2973</v>
      </c>
    </row>
    <row r="3011" spans="1:14" x14ac:dyDescent="0.35">
      <c r="A3011">
        <v>1194069</v>
      </c>
      <c r="B3011" t="s">
        <v>2835</v>
      </c>
      <c r="C3011" t="s">
        <v>4</v>
      </c>
      <c r="D3011" t="s">
        <v>1662</v>
      </c>
      <c r="E3011" s="3" t="s">
        <v>127</v>
      </c>
      <c r="F3011" t="s">
        <v>1663</v>
      </c>
      <c r="G3011" s="5" t="str">
        <f t="shared" ref="G3011:G3074" si="47">HYPERLINK(F3011,"View Response")</f>
        <v>View Response</v>
      </c>
      <c r="H3011" t="s">
        <v>3020</v>
      </c>
      <c r="I3011" t="s">
        <v>3029</v>
      </c>
      <c r="J3011" t="s">
        <v>3029</v>
      </c>
      <c r="L3011" t="s">
        <v>2986</v>
      </c>
    </row>
    <row r="3012" spans="1:14" x14ac:dyDescent="0.35">
      <c r="A3012">
        <v>1194069</v>
      </c>
      <c r="B3012" t="s">
        <v>2835</v>
      </c>
      <c r="C3012" t="s">
        <v>4</v>
      </c>
      <c r="D3012" t="s">
        <v>1662</v>
      </c>
      <c r="E3012" s="3" t="s">
        <v>127</v>
      </c>
      <c r="F3012" t="s">
        <v>1663</v>
      </c>
      <c r="G3012" s="5" t="str">
        <f t="shared" si="47"/>
        <v>View Response</v>
      </c>
      <c r="H3012" t="s">
        <v>3020</v>
      </c>
      <c r="I3012" t="s">
        <v>3029</v>
      </c>
      <c r="J3012" t="s">
        <v>3029</v>
      </c>
      <c r="L3012" t="s">
        <v>2974</v>
      </c>
    </row>
    <row r="3013" spans="1:14" x14ac:dyDescent="0.35">
      <c r="A3013">
        <v>1194069</v>
      </c>
      <c r="B3013" t="s">
        <v>2835</v>
      </c>
      <c r="C3013" t="s">
        <v>4</v>
      </c>
      <c r="D3013" t="s">
        <v>1662</v>
      </c>
      <c r="E3013" s="3" t="s">
        <v>127</v>
      </c>
      <c r="F3013" t="s">
        <v>1663</v>
      </c>
      <c r="G3013" s="5" t="str">
        <f t="shared" si="47"/>
        <v>View Response</v>
      </c>
      <c r="H3013" t="s">
        <v>3020</v>
      </c>
      <c r="I3013" t="s">
        <v>3029</v>
      </c>
      <c r="J3013" t="s">
        <v>3029</v>
      </c>
      <c r="L3013" t="s">
        <v>2937</v>
      </c>
    </row>
    <row r="3014" spans="1:14" x14ac:dyDescent="0.35">
      <c r="A3014">
        <v>1194071</v>
      </c>
      <c r="B3014" t="s">
        <v>2836</v>
      </c>
      <c r="C3014" t="s">
        <v>4</v>
      </c>
      <c r="D3014" t="s">
        <v>1664</v>
      </c>
      <c r="E3014" s="3" t="s">
        <v>127</v>
      </c>
      <c r="F3014" t="s">
        <v>1665</v>
      </c>
      <c r="G3014" s="5" t="str">
        <f t="shared" si="47"/>
        <v>View Response</v>
      </c>
      <c r="H3014" t="s">
        <v>3020</v>
      </c>
      <c r="I3014" t="s">
        <v>3024</v>
      </c>
      <c r="J3014" t="s">
        <v>3022</v>
      </c>
      <c r="N3014" t="s">
        <v>338</v>
      </c>
    </row>
    <row r="3015" spans="1:14" x14ac:dyDescent="0.35">
      <c r="A3015">
        <v>1194071</v>
      </c>
      <c r="B3015" t="s">
        <v>2836</v>
      </c>
      <c r="C3015" t="s">
        <v>4</v>
      </c>
      <c r="D3015" t="s">
        <v>1664</v>
      </c>
      <c r="E3015" s="3" t="s">
        <v>127</v>
      </c>
      <c r="F3015" t="s">
        <v>1665</v>
      </c>
      <c r="G3015" s="5" t="str">
        <f t="shared" si="47"/>
        <v>View Response</v>
      </c>
      <c r="H3015" t="s">
        <v>3020</v>
      </c>
      <c r="I3015" t="s">
        <v>3024</v>
      </c>
      <c r="J3015" t="s">
        <v>3022</v>
      </c>
      <c r="L3015" t="s">
        <v>2954</v>
      </c>
    </row>
    <row r="3016" spans="1:14" x14ac:dyDescent="0.35">
      <c r="A3016">
        <v>1194071</v>
      </c>
      <c r="B3016" t="s">
        <v>2836</v>
      </c>
      <c r="C3016" t="s">
        <v>4</v>
      </c>
      <c r="D3016" t="s">
        <v>1664</v>
      </c>
      <c r="E3016" s="3" t="s">
        <v>127</v>
      </c>
      <c r="F3016" t="s">
        <v>1665</v>
      </c>
      <c r="G3016" s="5" t="str">
        <f t="shared" si="47"/>
        <v>View Response</v>
      </c>
      <c r="H3016" t="s">
        <v>3020</v>
      </c>
      <c r="I3016" t="s">
        <v>3024</v>
      </c>
      <c r="J3016" t="s">
        <v>3022</v>
      </c>
      <c r="L3016" t="s">
        <v>2955</v>
      </c>
    </row>
    <row r="3017" spans="1:14" x14ac:dyDescent="0.35">
      <c r="A3017">
        <v>1194071</v>
      </c>
      <c r="B3017" t="s">
        <v>2836</v>
      </c>
      <c r="C3017" t="s">
        <v>4</v>
      </c>
      <c r="D3017" t="s">
        <v>1664</v>
      </c>
      <c r="E3017" s="3" t="s">
        <v>127</v>
      </c>
      <c r="F3017" t="s">
        <v>1665</v>
      </c>
      <c r="G3017" s="5" t="str">
        <f t="shared" si="47"/>
        <v>View Response</v>
      </c>
      <c r="H3017" t="s">
        <v>3020</v>
      </c>
      <c r="I3017" t="s">
        <v>3024</v>
      </c>
      <c r="J3017" t="s">
        <v>3022</v>
      </c>
      <c r="L3017" t="s">
        <v>2991</v>
      </c>
    </row>
    <row r="3018" spans="1:14" x14ac:dyDescent="0.35">
      <c r="A3018">
        <v>1194071</v>
      </c>
      <c r="B3018" t="s">
        <v>2836</v>
      </c>
      <c r="C3018" t="s">
        <v>4</v>
      </c>
      <c r="D3018" t="s">
        <v>1664</v>
      </c>
      <c r="E3018" s="3" t="s">
        <v>127</v>
      </c>
      <c r="F3018" t="s">
        <v>1665</v>
      </c>
      <c r="G3018" s="5" t="str">
        <f t="shared" si="47"/>
        <v>View Response</v>
      </c>
      <c r="H3018" t="s">
        <v>3020</v>
      </c>
      <c r="I3018" t="s">
        <v>3024</v>
      </c>
      <c r="J3018" t="s">
        <v>3022</v>
      </c>
      <c r="L3018" t="s">
        <v>2981</v>
      </c>
    </row>
    <row r="3019" spans="1:14" x14ac:dyDescent="0.35">
      <c r="A3019">
        <v>1194071</v>
      </c>
      <c r="B3019" t="s">
        <v>2836</v>
      </c>
      <c r="C3019" t="s">
        <v>4</v>
      </c>
      <c r="D3019" t="s">
        <v>1664</v>
      </c>
      <c r="E3019" s="3" t="s">
        <v>127</v>
      </c>
      <c r="F3019" t="s">
        <v>1665</v>
      </c>
      <c r="G3019" s="5" t="str">
        <f t="shared" si="47"/>
        <v>View Response</v>
      </c>
      <c r="H3019" t="s">
        <v>3020</v>
      </c>
      <c r="I3019" t="s">
        <v>3024</v>
      </c>
      <c r="J3019" t="s">
        <v>3022</v>
      </c>
      <c r="L3019" t="s">
        <v>2925</v>
      </c>
    </row>
    <row r="3020" spans="1:14" x14ac:dyDescent="0.35">
      <c r="A3020">
        <v>1194071</v>
      </c>
      <c r="B3020" t="s">
        <v>2836</v>
      </c>
      <c r="C3020" t="s">
        <v>4</v>
      </c>
      <c r="D3020" t="s">
        <v>1664</v>
      </c>
      <c r="E3020" s="3" t="s">
        <v>127</v>
      </c>
      <c r="F3020" t="s">
        <v>1665</v>
      </c>
      <c r="G3020" s="5" t="str">
        <f t="shared" si="47"/>
        <v>View Response</v>
      </c>
      <c r="H3020" t="s">
        <v>3020</v>
      </c>
      <c r="I3020" t="s">
        <v>3024</v>
      </c>
      <c r="J3020" t="s">
        <v>3022</v>
      </c>
      <c r="L3020" t="s">
        <v>2958</v>
      </c>
    </row>
    <row r="3021" spans="1:14" x14ac:dyDescent="0.35">
      <c r="A3021">
        <v>1194071</v>
      </c>
      <c r="B3021" t="s">
        <v>2836</v>
      </c>
      <c r="C3021" t="s">
        <v>4</v>
      </c>
      <c r="D3021" t="s">
        <v>1664</v>
      </c>
      <c r="E3021" s="3" t="s">
        <v>127</v>
      </c>
      <c r="F3021" t="s">
        <v>1665</v>
      </c>
      <c r="G3021" s="5" t="str">
        <f t="shared" si="47"/>
        <v>View Response</v>
      </c>
      <c r="H3021" t="s">
        <v>3020</v>
      </c>
      <c r="I3021" t="s">
        <v>3024</v>
      </c>
      <c r="J3021" t="s">
        <v>3022</v>
      </c>
      <c r="L3021" t="s">
        <v>2973</v>
      </c>
    </row>
    <row r="3022" spans="1:14" x14ac:dyDescent="0.35">
      <c r="A3022">
        <v>1194071</v>
      </c>
      <c r="B3022" t="s">
        <v>2836</v>
      </c>
      <c r="C3022" t="s">
        <v>4</v>
      </c>
      <c r="D3022" t="s">
        <v>1664</v>
      </c>
      <c r="E3022" s="3" t="s">
        <v>127</v>
      </c>
      <c r="F3022" t="s">
        <v>1665</v>
      </c>
      <c r="G3022" s="5" t="str">
        <f t="shared" si="47"/>
        <v>View Response</v>
      </c>
      <c r="H3022" t="s">
        <v>3020</v>
      </c>
      <c r="I3022" t="s">
        <v>3024</v>
      </c>
      <c r="J3022" t="s">
        <v>3022</v>
      </c>
      <c r="L3022" t="s">
        <v>2986</v>
      </c>
    </row>
    <row r="3023" spans="1:14" x14ac:dyDescent="0.35">
      <c r="A3023">
        <v>1194071</v>
      </c>
      <c r="B3023" t="s">
        <v>2836</v>
      </c>
      <c r="C3023" t="s">
        <v>4</v>
      </c>
      <c r="D3023" t="s">
        <v>1664</v>
      </c>
      <c r="E3023" s="3" t="s">
        <v>127</v>
      </c>
      <c r="F3023" t="s">
        <v>1665</v>
      </c>
      <c r="G3023" s="5" t="str">
        <f t="shared" si="47"/>
        <v>View Response</v>
      </c>
      <c r="H3023" t="s">
        <v>3020</v>
      </c>
      <c r="I3023" t="s">
        <v>3024</v>
      </c>
      <c r="J3023" t="s">
        <v>3022</v>
      </c>
      <c r="L3023" t="s">
        <v>2974</v>
      </c>
    </row>
    <row r="3024" spans="1:14" x14ac:dyDescent="0.35">
      <c r="A3024">
        <v>1194071</v>
      </c>
      <c r="B3024" t="s">
        <v>2836</v>
      </c>
      <c r="C3024" t="s">
        <v>4</v>
      </c>
      <c r="D3024" t="s">
        <v>1664</v>
      </c>
      <c r="E3024" s="3" t="s">
        <v>127</v>
      </c>
      <c r="F3024" t="s">
        <v>1665</v>
      </c>
      <c r="G3024" s="5" t="str">
        <f t="shared" si="47"/>
        <v>View Response</v>
      </c>
      <c r="H3024" t="s">
        <v>3020</v>
      </c>
      <c r="I3024" t="s">
        <v>3024</v>
      </c>
      <c r="J3024" t="s">
        <v>3022</v>
      </c>
      <c r="L3024" t="s">
        <v>2937</v>
      </c>
    </row>
    <row r="3025" spans="1:14" x14ac:dyDescent="0.35">
      <c r="A3025">
        <v>1194071</v>
      </c>
      <c r="B3025" t="s">
        <v>2836</v>
      </c>
      <c r="C3025" t="s">
        <v>4</v>
      </c>
      <c r="D3025" t="s">
        <v>1664</v>
      </c>
      <c r="E3025" s="3" t="s">
        <v>127</v>
      </c>
      <c r="F3025" t="s">
        <v>1665</v>
      </c>
      <c r="G3025" s="5" t="str">
        <f t="shared" si="47"/>
        <v>View Response</v>
      </c>
      <c r="H3025" t="s">
        <v>3020</v>
      </c>
      <c r="I3025" t="s">
        <v>3024</v>
      </c>
      <c r="J3025" t="s">
        <v>3022</v>
      </c>
      <c r="M3025" t="s">
        <v>2923</v>
      </c>
    </row>
    <row r="3026" spans="1:14" x14ac:dyDescent="0.35">
      <c r="A3026">
        <v>1194071</v>
      </c>
      <c r="B3026" t="s">
        <v>2836</v>
      </c>
      <c r="C3026" t="s">
        <v>4</v>
      </c>
      <c r="D3026" t="s">
        <v>1664</v>
      </c>
      <c r="E3026" s="3" t="s">
        <v>127</v>
      </c>
      <c r="F3026" t="s">
        <v>1665</v>
      </c>
      <c r="G3026" s="5" t="str">
        <f t="shared" si="47"/>
        <v>View Response</v>
      </c>
      <c r="H3026" t="s">
        <v>3020</v>
      </c>
      <c r="I3026" t="s">
        <v>3024</v>
      </c>
      <c r="J3026" t="s">
        <v>3022</v>
      </c>
      <c r="M3026" t="s">
        <v>2924</v>
      </c>
    </row>
    <row r="3027" spans="1:14" x14ac:dyDescent="0.35">
      <c r="A3027">
        <v>1194073</v>
      </c>
      <c r="B3027" t="s">
        <v>2837</v>
      </c>
      <c r="C3027" t="s">
        <v>4</v>
      </c>
      <c r="D3027" t="s">
        <v>4</v>
      </c>
      <c r="E3027" s="3" t="s">
        <v>4</v>
      </c>
      <c r="F3027" t="s">
        <v>1666</v>
      </c>
      <c r="G3027" s="5" t="str">
        <f t="shared" si="47"/>
        <v>View Response</v>
      </c>
      <c r="H3027" t="s">
        <v>3020</v>
      </c>
      <c r="I3027" t="s">
        <v>3023</v>
      </c>
      <c r="J3027" t="s">
        <v>3029</v>
      </c>
      <c r="M3027" t="s">
        <v>2922</v>
      </c>
    </row>
    <row r="3028" spans="1:14" x14ac:dyDescent="0.35">
      <c r="A3028">
        <v>1194112</v>
      </c>
      <c r="B3028" t="s">
        <v>2838</v>
      </c>
      <c r="C3028" t="s">
        <v>4</v>
      </c>
      <c r="D3028" t="s">
        <v>4</v>
      </c>
      <c r="E3028" s="3" t="s">
        <v>4</v>
      </c>
      <c r="F3028" t="s">
        <v>1667</v>
      </c>
      <c r="G3028" s="5" t="str">
        <f t="shared" si="47"/>
        <v>View Response</v>
      </c>
      <c r="H3028" t="s">
        <v>3019</v>
      </c>
      <c r="I3028" t="s">
        <v>3024</v>
      </c>
      <c r="J3028" t="s">
        <v>3029</v>
      </c>
      <c r="L3028" t="s">
        <v>2943</v>
      </c>
    </row>
    <row r="3029" spans="1:14" x14ac:dyDescent="0.35">
      <c r="A3029">
        <v>1194112</v>
      </c>
      <c r="B3029" t="s">
        <v>2838</v>
      </c>
      <c r="C3029" t="s">
        <v>4</v>
      </c>
      <c r="D3029" t="s">
        <v>4</v>
      </c>
      <c r="E3029" s="3" t="s">
        <v>4</v>
      </c>
      <c r="F3029" t="s">
        <v>1667</v>
      </c>
      <c r="G3029" s="5" t="str">
        <f t="shared" si="47"/>
        <v>View Response</v>
      </c>
      <c r="H3029" t="s">
        <v>3019</v>
      </c>
      <c r="I3029" t="s">
        <v>3024</v>
      </c>
      <c r="J3029" t="s">
        <v>3029</v>
      </c>
      <c r="M3029" t="s">
        <v>2931</v>
      </c>
    </row>
    <row r="3030" spans="1:14" x14ac:dyDescent="0.35">
      <c r="A3030">
        <v>1194115</v>
      </c>
      <c r="B3030" t="s">
        <v>2839</v>
      </c>
      <c r="C3030" t="s">
        <v>821</v>
      </c>
      <c r="D3030" t="s">
        <v>4</v>
      </c>
      <c r="E3030" s="3" t="s">
        <v>127</v>
      </c>
      <c r="F3030" t="s">
        <v>1668</v>
      </c>
      <c r="G3030" s="5" t="str">
        <f t="shared" si="47"/>
        <v>View Response</v>
      </c>
      <c r="H3030" t="s">
        <v>3020</v>
      </c>
      <c r="I3030" t="s">
        <v>3023</v>
      </c>
      <c r="J3030" t="s">
        <v>3029</v>
      </c>
      <c r="N3030" t="s">
        <v>338</v>
      </c>
    </row>
    <row r="3031" spans="1:14" x14ac:dyDescent="0.35">
      <c r="A3031">
        <v>1194115</v>
      </c>
      <c r="B3031" t="s">
        <v>2839</v>
      </c>
      <c r="C3031" t="s">
        <v>821</v>
      </c>
      <c r="D3031" t="s">
        <v>4</v>
      </c>
      <c r="E3031" s="3" t="s">
        <v>127</v>
      </c>
      <c r="F3031" t="s">
        <v>1668</v>
      </c>
      <c r="G3031" s="5" t="str">
        <f t="shared" si="47"/>
        <v>View Response</v>
      </c>
      <c r="H3031" t="s">
        <v>3020</v>
      </c>
      <c r="I3031" t="s">
        <v>3023</v>
      </c>
      <c r="J3031" t="s">
        <v>3029</v>
      </c>
      <c r="N3031" t="s">
        <v>232</v>
      </c>
    </row>
    <row r="3032" spans="1:14" x14ac:dyDescent="0.35">
      <c r="A3032">
        <v>1194115</v>
      </c>
      <c r="B3032" t="s">
        <v>2839</v>
      </c>
      <c r="C3032" t="s">
        <v>821</v>
      </c>
      <c r="D3032" t="s">
        <v>4</v>
      </c>
      <c r="E3032" s="3" t="s">
        <v>127</v>
      </c>
      <c r="F3032" t="s">
        <v>1668</v>
      </c>
      <c r="G3032" s="5" t="str">
        <f t="shared" si="47"/>
        <v>View Response</v>
      </c>
      <c r="H3032" t="s">
        <v>3020</v>
      </c>
      <c r="I3032" t="s">
        <v>3023</v>
      </c>
      <c r="J3032" t="s">
        <v>3029</v>
      </c>
      <c r="M3032" t="s">
        <v>2951</v>
      </c>
    </row>
    <row r="3033" spans="1:14" x14ac:dyDescent="0.35">
      <c r="A3033">
        <v>1194115</v>
      </c>
      <c r="B3033" t="s">
        <v>2839</v>
      </c>
      <c r="C3033" t="s">
        <v>821</v>
      </c>
      <c r="D3033" t="s">
        <v>4</v>
      </c>
      <c r="E3033" s="3" t="s">
        <v>127</v>
      </c>
      <c r="F3033" t="s">
        <v>1668</v>
      </c>
      <c r="G3033" s="5" t="str">
        <f t="shared" si="47"/>
        <v>View Response</v>
      </c>
      <c r="H3033" t="s">
        <v>3020</v>
      </c>
      <c r="I3033" t="s">
        <v>3023</v>
      </c>
      <c r="J3033" t="s">
        <v>3029</v>
      </c>
      <c r="M3033" t="s">
        <v>2952</v>
      </c>
    </row>
    <row r="3034" spans="1:14" x14ac:dyDescent="0.35">
      <c r="A3034">
        <v>1194115</v>
      </c>
      <c r="B3034" t="s">
        <v>2839</v>
      </c>
      <c r="C3034" t="s">
        <v>821</v>
      </c>
      <c r="D3034" t="s">
        <v>4</v>
      </c>
      <c r="E3034" s="3" t="s">
        <v>127</v>
      </c>
      <c r="F3034" t="s">
        <v>1668</v>
      </c>
      <c r="G3034" s="5" t="str">
        <f t="shared" si="47"/>
        <v>View Response</v>
      </c>
      <c r="H3034" t="s">
        <v>3020</v>
      </c>
      <c r="I3034" t="s">
        <v>3023</v>
      </c>
      <c r="J3034" t="s">
        <v>3029</v>
      </c>
      <c r="M3034" t="s">
        <v>2953</v>
      </c>
    </row>
    <row r="3035" spans="1:14" x14ac:dyDescent="0.35">
      <c r="A3035">
        <v>1194152</v>
      </c>
      <c r="B3035" t="s">
        <v>2841</v>
      </c>
      <c r="C3035" t="s">
        <v>888</v>
      </c>
      <c r="E3035" s="3"/>
      <c r="F3035" s="5" t="s">
        <v>3030</v>
      </c>
      <c r="G3035" s="5" t="str">
        <f t="shared" si="47"/>
        <v>View Response</v>
      </c>
      <c r="H3035" t="s">
        <v>3020</v>
      </c>
      <c r="I3035" t="s">
        <v>3029</v>
      </c>
      <c r="J3035" t="s">
        <v>3029</v>
      </c>
      <c r="N3035" t="s">
        <v>338</v>
      </c>
    </row>
    <row r="3036" spans="1:14" x14ac:dyDescent="0.35">
      <c r="A3036">
        <v>1194156</v>
      </c>
      <c r="B3036" t="s">
        <v>2840</v>
      </c>
      <c r="C3036" t="s">
        <v>1669</v>
      </c>
      <c r="D3036" t="s">
        <v>4</v>
      </c>
      <c r="E3036" s="3" t="s">
        <v>127</v>
      </c>
      <c r="F3036" t="s">
        <v>1670</v>
      </c>
      <c r="G3036" s="5" t="str">
        <f t="shared" si="47"/>
        <v>View Response</v>
      </c>
      <c r="H3036" t="s">
        <v>3020</v>
      </c>
      <c r="I3036" t="s">
        <v>3029</v>
      </c>
      <c r="J3036" t="s">
        <v>3029</v>
      </c>
      <c r="N3036" t="s">
        <v>338</v>
      </c>
    </row>
    <row r="3037" spans="1:14" x14ac:dyDescent="0.35">
      <c r="A3037">
        <v>1194156</v>
      </c>
      <c r="B3037" t="s">
        <v>2840</v>
      </c>
      <c r="C3037" t="s">
        <v>1669</v>
      </c>
      <c r="D3037" t="s">
        <v>4</v>
      </c>
      <c r="E3037" s="3" t="s">
        <v>127</v>
      </c>
      <c r="F3037" t="s">
        <v>1670</v>
      </c>
      <c r="G3037" s="5" t="str">
        <f t="shared" si="47"/>
        <v>View Response</v>
      </c>
      <c r="H3037" t="s">
        <v>3020</v>
      </c>
      <c r="I3037" t="s">
        <v>3029</v>
      </c>
      <c r="J3037" t="s">
        <v>3029</v>
      </c>
      <c r="L3037" t="s">
        <v>2954</v>
      </c>
    </row>
    <row r="3038" spans="1:14" x14ac:dyDescent="0.35">
      <c r="A3038">
        <v>1194156</v>
      </c>
      <c r="B3038" t="s">
        <v>2840</v>
      </c>
      <c r="C3038" t="s">
        <v>1669</v>
      </c>
      <c r="D3038" t="s">
        <v>4</v>
      </c>
      <c r="E3038" s="3" t="s">
        <v>127</v>
      </c>
      <c r="F3038" t="s">
        <v>1670</v>
      </c>
      <c r="G3038" s="5" t="str">
        <f t="shared" si="47"/>
        <v>View Response</v>
      </c>
      <c r="H3038" t="s">
        <v>3020</v>
      </c>
      <c r="I3038" t="s">
        <v>3029</v>
      </c>
      <c r="J3038" t="s">
        <v>3029</v>
      </c>
      <c r="L3038" t="s">
        <v>2942</v>
      </c>
    </row>
    <row r="3039" spans="1:14" x14ac:dyDescent="0.35">
      <c r="A3039">
        <v>1194156</v>
      </c>
      <c r="B3039" t="s">
        <v>2840</v>
      </c>
      <c r="C3039" t="s">
        <v>1669</v>
      </c>
      <c r="D3039" t="s">
        <v>4</v>
      </c>
      <c r="E3039" s="3" t="s">
        <v>127</v>
      </c>
      <c r="F3039" t="s">
        <v>1670</v>
      </c>
      <c r="G3039" s="5" t="str">
        <f t="shared" si="47"/>
        <v>View Response</v>
      </c>
      <c r="H3039" t="s">
        <v>3020</v>
      </c>
      <c r="I3039" t="s">
        <v>3029</v>
      </c>
      <c r="J3039" t="s">
        <v>3029</v>
      </c>
      <c r="L3039" t="s">
        <v>2925</v>
      </c>
    </row>
    <row r="3040" spans="1:14" x14ac:dyDescent="0.35">
      <c r="A3040">
        <v>1194156</v>
      </c>
      <c r="B3040" t="s">
        <v>2840</v>
      </c>
      <c r="C3040" t="s">
        <v>1669</v>
      </c>
      <c r="D3040" t="s">
        <v>4</v>
      </c>
      <c r="E3040" s="3" t="s">
        <v>127</v>
      </c>
      <c r="F3040" t="s">
        <v>1670</v>
      </c>
      <c r="G3040" s="5" t="str">
        <f t="shared" si="47"/>
        <v>View Response</v>
      </c>
      <c r="H3040" t="s">
        <v>3020</v>
      </c>
      <c r="I3040" t="s">
        <v>3029</v>
      </c>
      <c r="J3040" t="s">
        <v>3029</v>
      </c>
      <c r="L3040" t="s">
        <v>2958</v>
      </c>
    </row>
    <row r="3041" spans="1:13" x14ac:dyDescent="0.35">
      <c r="A3041">
        <v>1194156</v>
      </c>
      <c r="B3041" t="s">
        <v>2840</v>
      </c>
      <c r="C3041" t="s">
        <v>1669</v>
      </c>
      <c r="D3041" t="s">
        <v>4</v>
      </c>
      <c r="E3041" s="3" t="s">
        <v>127</v>
      </c>
      <c r="F3041" t="s">
        <v>1670</v>
      </c>
      <c r="G3041" s="5" t="str">
        <f t="shared" si="47"/>
        <v>View Response</v>
      </c>
      <c r="H3041" t="s">
        <v>3020</v>
      </c>
      <c r="I3041" t="s">
        <v>3029</v>
      </c>
      <c r="J3041" t="s">
        <v>3029</v>
      </c>
      <c r="L3041" t="s">
        <v>3002</v>
      </c>
    </row>
    <row r="3042" spans="1:13" x14ac:dyDescent="0.35">
      <c r="A3042">
        <v>1194156</v>
      </c>
      <c r="B3042" t="s">
        <v>2840</v>
      </c>
      <c r="C3042" t="s">
        <v>1669</v>
      </c>
      <c r="D3042" t="s">
        <v>4</v>
      </c>
      <c r="E3042" s="3" t="s">
        <v>127</v>
      </c>
      <c r="F3042" t="s">
        <v>1670</v>
      </c>
      <c r="G3042" s="5" t="str">
        <f t="shared" si="47"/>
        <v>View Response</v>
      </c>
      <c r="H3042" t="s">
        <v>3020</v>
      </c>
      <c r="I3042" t="s">
        <v>3029</v>
      </c>
      <c r="J3042" t="s">
        <v>3029</v>
      </c>
      <c r="L3042" t="s">
        <v>2986</v>
      </c>
    </row>
    <row r="3043" spans="1:13" x14ac:dyDescent="0.35">
      <c r="A3043">
        <v>1194156</v>
      </c>
      <c r="B3043" t="s">
        <v>2840</v>
      </c>
      <c r="C3043" t="s">
        <v>1669</v>
      </c>
      <c r="D3043" t="s">
        <v>4</v>
      </c>
      <c r="E3043" s="3" t="s">
        <v>127</v>
      </c>
      <c r="F3043" t="s">
        <v>1670</v>
      </c>
      <c r="G3043" s="5" t="str">
        <f t="shared" si="47"/>
        <v>View Response</v>
      </c>
      <c r="H3043" t="s">
        <v>3020</v>
      </c>
      <c r="I3043" t="s">
        <v>3029</v>
      </c>
      <c r="J3043" t="s">
        <v>3029</v>
      </c>
      <c r="L3043" t="s">
        <v>2974</v>
      </c>
    </row>
    <row r="3044" spans="1:13" x14ac:dyDescent="0.35">
      <c r="A3044">
        <v>1194156</v>
      </c>
      <c r="B3044" t="s">
        <v>2840</v>
      </c>
      <c r="C3044" t="s">
        <v>1669</v>
      </c>
      <c r="D3044" t="s">
        <v>4</v>
      </c>
      <c r="E3044" s="3" t="s">
        <v>127</v>
      </c>
      <c r="F3044" t="s">
        <v>1670</v>
      </c>
      <c r="G3044" s="5" t="str">
        <f t="shared" si="47"/>
        <v>View Response</v>
      </c>
      <c r="H3044" t="s">
        <v>3020</v>
      </c>
      <c r="I3044" t="s">
        <v>3029</v>
      </c>
      <c r="J3044" t="s">
        <v>3029</v>
      </c>
      <c r="M3044" t="s">
        <v>2926</v>
      </c>
    </row>
    <row r="3045" spans="1:13" x14ac:dyDescent="0.35">
      <c r="A3045">
        <v>1194160</v>
      </c>
      <c r="B3045" t="s">
        <v>2841</v>
      </c>
      <c r="C3045" t="s">
        <v>1671</v>
      </c>
      <c r="D3045" t="s">
        <v>4</v>
      </c>
      <c r="E3045" s="3" t="s">
        <v>4</v>
      </c>
      <c r="F3045" t="s">
        <v>1672</v>
      </c>
      <c r="G3045" s="5" t="str">
        <f t="shared" si="47"/>
        <v>View Response</v>
      </c>
      <c r="H3045" t="s">
        <v>3019</v>
      </c>
      <c r="I3045" t="s">
        <v>3029</v>
      </c>
      <c r="J3045" t="s">
        <v>3029</v>
      </c>
      <c r="M3045" t="s">
        <v>2996</v>
      </c>
    </row>
    <row r="3046" spans="1:13" x14ac:dyDescent="0.35">
      <c r="A3046">
        <v>1194160</v>
      </c>
      <c r="B3046" t="s">
        <v>2841</v>
      </c>
      <c r="C3046" t="s">
        <v>1671</v>
      </c>
      <c r="D3046" t="s">
        <v>4</v>
      </c>
      <c r="E3046" s="3" t="s">
        <v>4</v>
      </c>
      <c r="F3046" t="s">
        <v>1672</v>
      </c>
      <c r="G3046" s="5" t="str">
        <f t="shared" si="47"/>
        <v>View Response</v>
      </c>
      <c r="H3046" t="s">
        <v>3019</v>
      </c>
      <c r="I3046" t="s">
        <v>3029</v>
      </c>
      <c r="J3046" t="s">
        <v>3029</v>
      </c>
      <c r="M3046" t="s">
        <v>2971</v>
      </c>
    </row>
    <row r="3047" spans="1:13" x14ac:dyDescent="0.35">
      <c r="A3047">
        <v>1194164</v>
      </c>
      <c r="B3047" t="s">
        <v>2841</v>
      </c>
      <c r="C3047" t="s">
        <v>888</v>
      </c>
      <c r="E3047" s="3"/>
      <c r="F3047" s="5" t="s">
        <v>3031</v>
      </c>
      <c r="G3047" s="5" t="str">
        <f t="shared" si="47"/>
        <v>View Response</v>
      </c>
      <c r="H3047" t="s">
        <v>3019</v>
      </c>
      <c r="I3047" t="s">
        <v>3029</v>
      </c>
      <c r="J3047" t="s">
        <v>3029</v>
      </c>
      <c r="M3047" t="s">
        <v>2971</v>
      </c>
    </row>
    <row r="3048" spans="1:13" x14ac:dyDescent="0.35">
      <c r="A3048">
        <v>1194164</v>
      </c>
      <c r="B3048" t="s">
        <v>2841</v>
      </c>
      <c r="C3048" t="s">
        <v>888</v>
      </c>
      <c r="E3048" s="3"/>
      <c r="F3048" s="5" t="s">
        <v>3031</v>
      </c>
      <c r="G3048" s="5" t="str">
        <f t="shared" si="47"/>
        <v>View Response</v>
      </c>
      <c r="H3048" t="s">
        <v>3019</v>
      </c>
      <c r="I3048" t="s">
        <v>3029</v>
      </c>
      <c r="J3048" t="s">
        <v>3029</v>
      </c>
      <c r="M3048" t="s">
        <v>2970</v>
      </c>
    </row>
    <row r="3049" spans="1:13" x14ac:dyDescent="0.35">
      <c r="A3049">
        <v>1194171</v>
      </c>
      <c r="B3049" t="s">
        <v>2841</v>
      </c>
      <c r="C3049" t="s">
        <v>1671</v>
      </c>
      <c r="D3049" t="s">
        <v>4</v>
      </c>
      <c r="E3049" s="3" t="s">
        <v>4</v>
      </c>
      <c r="F3049" t="s">
        <v>1673</v>
      </c>
      <c r="G3049" s="5" t="str">
        <f t="shared" si="47"/>
        <v>View Response</v>
      </c>
      <c r="H3049" t="s">
        <v>3020</v>
      </c>
      <c r="I3049" t="s">
        <v>3029</v>
      </c>
      <c r="J3049" t="s">
        <v>3029</v>
      </c>
      <c r="L3049" t="s">
        <v>2943</v>
      </c>
    </row>
    <row r="3050" spans="1:13" x14ac:dyDescent="0.35">
      <c r="A3050">
        <v>1194178</v>
      </c>
      <c r="B3050" t="s">
        <v>2842</v>
      </c>
      <c r="C3050" t="s">
        <v>1674</v>
      </c>
      <c r="D3050" t="s">
        <v>750</v>
      </c>
      <c r="E3050" s="3" t="s">
        <v>4</v>
      </c>
      <c r="F3050" t="s">
        <v>1675</v>
      </c>
      <c r="G3050" s="5" t="str">
        <f t="shared" si="47"/>
        <v>View Response</v>
      </c>
      <c r="H3050" t="s">
        <v>3019</v>
      </c>
      <c r="I3050" t="s">
        <v>3029</v>
      </c>
      <c r="J3050" t="s">
        <v>3029</v>
      </c>
      <c r="M3050" t="s">
        <v>2945</v>
      </c>
    </row>
    <row r="3051" spans="1:13" x14ac:dyDescent="0.35">
      <c r="A3051">
        <v>1194178</v>
      </c>
      <c r="B3051" t="s">
        <v>2842</v>
      </c>
      <c r="C3051" t="s">
        <v>1674</v>
      </c>
      <c r="D3051" t="s">
        <v>750</v>
      </c>
      <c r="E3051" s="3" t="s">
        <v>4</v>
      </c>
      <c r="F3051" t="s">
        <v>1675</v>
      </c>
      <c r="G3051" s="5" t="str">
        <f t="shared" si="47"/>
        <v>View Response</v>
      </c>
      <c r="H3051" t="s">
        <v>3019</v>
      </c>
      <c r="I3051" t="s">
        <v>3029</v>
      </c>
      <c r="J3051" t="s">
        <v>3029</v>
      </c>
      <c r="M3051" t="s">
        <v>2947</v>
      </c>
    </row>
    <row r="3052" spans="1:13" x14ac:dyDescent="0.35">
      <c r="A3052">
        <v>1194180</v>
      </c>
      <c r="B3052" t="s">
        <v>2842</v>
      </c>
      <c r="C3052" t="s">
        <v>1674</v>
      </c>
      <c r="D3052" t="s">
        <v>750</v>
      </c>
      <c r="E3052" s="3" t="s">
        <v>4</v>
      </c>
      <c r="F3052" t="s">
        <v>1676</v>
      </c>
      <c r="G3052" s="5" t="str">
        <f t="shared" si="47"/>
        <v>View Response</v>
      </c>
      <c r="H3052" t="s">
        <v>3020</v>
      </c>
      <c r="I3052" t="s">
        <v>3029</v>
      </c>
      <c r="J3052" t="s">
        <v>3029</v>
      </c>
      <c r="L3052" t="s">
        <v>2954</v>
      </c>
    </row>
    <row r="3053" spans="1:13" x14ac:dyDescent="0.35">
      <c r="A3053">
        <v>1194194</v>
      </c>
      <c r="B3053" t="s">
        <v>2842</v>
      </c>
      <c r="C3053" t="s">
        <v>1674</v>
      </c>
      <c r="D3053" t="s">
        <v>750</v>
      </c>
      <c r="E3053" s="3" t="s">
        <v>127</v>
      </c>
      <c r="F3053" t="s">
        <v>1677</v>
      </c>
      <c r="G3053" s="5" t="str">
        <f t="shared" si="47"/>
        <v>View Response</v>
      </c>
      <c r="H3053" t="s">
        <v>3020</v>
      </c>
      <c r="I3053" t="s">
        <v>3029</v>
      </c>
      <c r="J3053" t="s">
        <v>3029</v>
      </c>
      <c r="L3053" t="s">
        <v>2958</v>
      </c>
    </row>
    <row r="3054" spans="1:13" x14ac:dyDescent="0.35">
      <c r="A3054">
        <v>1194196</v>
      </c>
      <c r="B3054" t="s">
        <v>2843</v>
      </c>
      <c r="C3054" t="s">
        <v>1678</v>
      </c>
      <c r="D3054" t="s">
        <v>750</v>
      </c>
      <c r="E3054" s="3" t="s">
        <v>4</v>
      </c>
      <c r="F3054" t="s">
        <v>1679</v>
      </c>
      <c r="G3054" s="5" t="str">
        <f t="shared" si="47"/>
        <v>View Response</v>
      </c>
      <c r="H3054" t="s">
        <v>3019</v>
      </c>
      <c r="I3054" t="s">
        <v>3029</v>
      </c>
      <c r="J3054" t="s">
        <v>3029</v>
      </c>
      <c r="M3054" t="s">
        <v>2918</v>
      </c>
    </row>
    <row r="3055" spans="1:13" x14ac:dyDescent="0.35">
      <c r="A3055">
        <v>1194196</v>
      </c>
      <c r="B3055" t="s">
        <v>2843</v>
      </c>
      <c r="C3055" t="s">
        <v>1678</v>
      </c>
      <c r="D3055" t="s">
        <v>750</v>
      </c>
      <c r="E3055" s="3" t="s">
        <v>4</v>
      </c>
      <c r="F3055" t="s">
        <v>1679</v>
      </c>
      <c r="G3055" s="5" t="str">
        <f t="shared" si="47"/>
        <v>View Response</v>
      </c>
      <c r="H3055" t="s">
        <v>3019</v>
      </c>
      <c r="I3055" t="s">
        <v>3029</v>
      </c>
      <c r="J3055" t="s">
        <v>3029</v>
      </c>
      <c r="M3055" t="s">
        <v>2921</v>
      </c>
    </row>
    <row r="3056" spans="1:13" x14ac:dyDescent="0.35">
      <c r="A3056">
        <v>1194197</v>
      </c>
      <c r="B3056" t="s">
        <v>2833</v>
      </c>
      <c r="C3056" t="s">
        <v>4</v>
      </c>
      <c r="D3056" t="s">
        <v>1680</v>
      </c>
      <c r="E3056" s="3" t="s">
        <v>127</v>
      </c>
      <c r="F3056" t="s">
        <v>1681</v>
      </c>
      <c r="G3056" s="5" t="str">
        <f t="shared" si="47"/>
        <v>View Response</v>
      </c>
      <c r="H3056" t="s">
        <v>3029</v>
      </c>
      <c r="I3056" t="s">
        <v>3024</v>
      </c>
      <c r="J3056" t="s">
        <v>3022</v>
      </c>
      <c r="M3056" t="s">
        <v>2923</v>
      </c>
    </row>
    <row r="3057" spans="1:14" x14ac:dyDescent="0.35">
      <c r="A3057">
        <v>1194197</v>
      </c>
      <c r="B3057" t="s">
        <v>2833</v>
      </c>
      <c r="C3057" t="s">
        <v>4</v>
      </c>
      <c r="D3057" t="s">
        <v>1680</v>
      </c>
      <c r="E3057" s="3" t="s">
        <v>127</v>
      </c>
      <c r="F3057" t="s">
        <v>1681</v>
      </c>
      <c r="G3057" s="5" t="str">
        <f t="shared" si="47"/>
        <v>View Response</v>
      </c>
      <c r="H3057" t="s">
        <v>3029</v>
      </c>
      <c r="I3057" t="s">
        <v>3024</v>
      </c>
      <c r="J3057" t="s">
        <v>3022</v>
      </c>
      <c r="M3057" t="s">
        <v>2924</v>
      </c>
    </row>
    <row r="3058" spans="1:14" x14ac:dyDescent="0.35">
      <c r="A3058">
        <v>1194200</v>
      </c>
      <c r="B3058" t="s">
        <v>2832</v>
      </c>
      <c r="C3058" t="s">
        <v>4</v>
      </c>
      <c r="D3058" t="s">
        <v>750</v>
      </c>
      <c r="E3058" s="3" t="s">
        <v>4</v>
      </c>
      <c r="F3058" t="s">
        <v>1682</v>
      </c>
      <c r="G3058" s="5" t="str">
        <f t="shared" si="47"/>
        <v>View Response</v>
      </c>
      <c r="H3058" t="s">
        <v>3019</v>
      </c>
      <c r="I3058" t="s">
        <v>3029</v>
      </c>
      <c r="J3058" t="s">
        <v>3029</v>
      </c>
      <c r="M3058" t="s">
        <v>2923</v>
      </c>
    </row>
    <row r="3059" spans="1:14" x14ac:dyDescent="0.35">
      <c r="A3059">
        <v>1194200</v>
      </c>
      <c r="B3059" t="s">
        <v>2832</v>
      </c>
      <c r="C3059" t="s">
        <v>4</v>
      </c>
      <c r="D3059" t="s">
        <v>750</v>
      </c>
      <c r="E3059" s="3" t="s">
        <v>4</v>
      </c>
      <c r="F3059" t="s">
        <v>1682</v>
      </c>
      <c r="G3059" s="5" t="str">
        <f t="shared" si="47"/>
        <v>View Response</v>
      </c>
      <c r="H3059" t="s">
        <v>3019</v>
      </c>
      <c r="I3059" t="s">
        <v>3029</v>
      </c>
      <c r="J3059" t="s">
        <v>3029</v>
      </c>
      <c r="M3059" t="s">
        <v>2950</v>
      </c>
    </row>
    <row r="3060" spans="1:14" x14ac:dyDescent="0.35">
      <c r="A3060">
        <v>1194205</v>
      </c>
      <c r="B3060" t="s">
        <v>2844</v>
      </c>
      <c r="C3060" t="s">
        <v>1683</v>
      </c>
      <c r="D3060" t="s">
        <v>4</v>
      </c>
      <c r="E3060" s="3" t="s">
        <v>127</v>
      </c>
      <c r="F3060" t="s">
        <v>1684</v>
      </c>
      <c r="G3060" s="5" t="str">
        <f t="shared" si="47"/>
        <v>View Response</v>
      </c>
      <c r="H3060" t="s">
        <v>3019</v>
      </c>
      <c r="I3060" t="s">
        <v>3029</v>
      </c>
      <c r="J3060" t="s">
        <v>3029</v>
      </c>
      <c r="M3060" t="s">
        <v>2983</v>
      </c>
    </row>
    <row r="3061" spans="1:14" x14ac:dyDescent="0.35">
      <c r="A3061">
        <v>1194205</v>
      </c>
      <c r="B3061" t="s">
        <v>2844</v>
      </c>
      <c r="C3061" t="s">
        <v>1683</v>
      </c>
      <c r="D3061" t="s">
        <v>4</v>
      </c>
      <c r="E3061" s="3" t="s">
        <v>127</v>
      </c>
      <c r="F3061" t="s">
        <v>1684</v>
      </c>
      <c r="G3061" s="5" t="str">
        <f t="shared" si="47"/>
        <v>View Response</v>
      </c>
      <c r="H3061" t="s">
        <v>3019</v>
      </c>
      <c r="I3061" t="s">
        <v>3029</v>
      </c>
      <c r="J3061" t="s">
        <v>3029</v>
      </c>
      <c r="M3061" t="s">
        <v>2984</v>
      </c>
    </row>
    <row r="3062" spans="1:14" x14ac:dyDescent="0.35">
      <c r="A3062">
        <v>1194209</v>
      </c>
      <c r="B3062" t="s">
        <v>2845</v>
      </c>
      <c r="C3062" t="s">
        <v>1685</v>
      </c>
      <c r="D3062" t="s">
        <v>1686</v>
      </c>
      <c r="E3062" s="3" t="s">
        <v>127</v>
      </c>
      <c r="F3062" t="s">
        <v>1687</v>
      </c>
      <c r="G3062" s="5" t="str">
        <f t="shared" si="47"/>
        <v>View Response</v>
      </c>
      <c r="H3062" t="s">
        <v>3020</v>
      </c>
      <c r="I3062" t="s">
        <v>3029</v>
      </c>
      <c r="J3062" t="s">
        <v>3029</v>
      </c>
      <c r="N3062" t="s">
        <v>338</v>
      </c>
    </row>
    <row r="3063" spans="1:14" x14ac:dyDescent="0.35">
      <c r="A3063">
        <v>1194209</v>
      </c>
      <c r="B3063" t="s">
        <v>2845</v>
      </c>
      <c r="C3063" t="s">
        <v>1685</v>
      </c>
      <c r="D3063" t="s">
        <v>1686</v>
      </c>
      <c r="E3063" s="3" t="s">
        <v>127</v>
      </c>
      <c r="F3063" t="s">
        <v>1687</v>
      </c>
      <c r="G3063" s="5" t="str">
        <f t="shared" si="47"/>
        <v>View Response</v>
      </c>
      <c r="H3063" t="s">
        <v>3020</v>
      </c>
      <c r="I3063" t="s">
        <v>3029</v>
      </c>
      <c r="J3063" t="s">
        <v>3029</v>
      </c>
      <c r="L3063" t="s">
        <v>2943</v>
      </c>
    </row>
    <row r="3064" spans="1:14" x14ac:dyDescent="0.35">
      <c r="A3064">
        <v>1194209</v>
      </c>
      <c r="B3064" t="s">
        <v>2845</v>
      </c>
      <c r="C3064" t="s">
        <v>1685</v>
      </c>
      <c r="D3064" t="s">
        <v>1686</v>
      </c>
      <c r="E3064" s="3" t="s">
        <v>127</v>
      </c>
      <c r="F3064" t="s">
        <v>1687</v>
      </c>
      <c r="G3064" s="5" t="str">
        <f t="shared" si="47"/>
        <v>View Response</v>
      </c>
      <c r="H3064" t="s">
        <v>3020</v>
      </c>
      <c r="I3064" t="s">
        <v>3029</v>
      </c>
      <c r="J3064" t="s">
        <v>3029</v>
      </c>
      <c r="L3064" t="s">
        <v>2995</v>
      </c>
    </row>
    <row r="3065" spans="1:14" x14ac:dyDescent="0.35">
      <c r="A3065">
        <v>1194209</v>
      </c>
      <c r="B3065" t="s">
        <v>2845</v>
      </c>
      <c r="C3065" t="s">
        <v>1685</v>
      </c>
      <c r="D3065" t="s">
        <v>1686</v>
      </c>
      <c r="E3065" s="3" t="s">
        <v>127</v>
      </c>
      <c r="F3065" t="s">
        <v>1687</v>
      </c>
      <c r="G3065" s="5" t="str">
        <f t="shared" si="47"/>
        <v>View Response</v>
      </c>
      <c r="H3065" t="s">
        <v>3020</v>
      </c>
      <c r="I3065" t="s">
        <v>3029</v>
      </c>
      <c r="J3065" t="s">
        <v>3029</v>
      </c>
      <c r="L3065" t="s">
        <v>2944</v>
      </c>
    </row>
    <row r="3066" spans="1:14" x14ac:dyDescent="0.35">
      <c r="A3066">
        <v>1194213</v>
      </c>
      <c r="B3066" t="s">
        <v>2846</v>
      </c>
      <c r="C3066" t="s">
        <v>4</v>
      </c>
      <c r="D3066" t="s">
        <v>4</v>
      </c>
      <c r="E3066" s="3" t="s">
        <v>4</v>
      </c>
      <c r="F3066" t="s">
        <v>1688</v>
      </c>
      <c r="G3066" s="5" t="str">
        <f t="shared" si="47"/>
        <v>View Response</v>
      </c>
      <c r="H3066" t="s">
        <v>3019</v>
      </c>
      <c r="I3066" t="s">
        <v>3024</v>
      </c>
      <c r="J3066" t="s">
        <v>3029</v>
      </c>
      <c r="L3066" t="s">
        <v>2943</v>
      </c>
    </row>
    <row r="3067" spans="1:14" x14ac:dyDescent="0.35">
      <c r="A3067">
        <v>1194213</v>
      </c>
      <c r="B3067" t="s">
        <v>2846</v>
      </c>
      <c r="C3067" t="s">
        <v>4</v>
      </c>
      <c r="D3067" t="s">
        <v>4</v>
      </c>
      <c r="E3067" s="3" t="s">
        <v>4</v>
      </c>
      <c r="F3067" t="s">
        <v>1688</v>
      </c>
      <c r="G3067" s="5" t="str">
        <f t="shared" si="47"/>
        <v>View Response</v>
      </c>
      <c r="H3067" t="s">
        <v>3019</v>
      </c>
      <c r="I3067" t="s">
        <v>3024</v>
      </c>
      <c r="J3067" t="s">
        <v>3029</v>
      </c>
      <c r="L3067" t="s">
        <v>2955</v>
      </c>
    </row>
    <row r="3068" spans="1:14" x14ac:dyDescent="0.35">
      <c r="A3068">
        <v>1194213</v>
      </c>
      <c r="B3068" t="s">
        <v>2846</v>
      </c>
      <c r="C3068" t="s">
        <v>4</v>
      </c>
      <c r="D3068" t="s">
        <v>4</v>
      </c>
      <c r="E3068" s="3" t="s">
        <v>4</v>
      </c>
      <c r="F3068" t="s">
        <v>1688</v>
      </c>
      <c r="G3068" s="5" t="str">
        <f t="shared" si="47"/>
        <v>View Response</v>
      </c>
      <c r="H3068" t="s">
        <v>3019</v>
      </c>
      <c r="I3068" t="s">
        <v>3024</v>
      </c>
      <c r="J3068" t="s">
        <v>3029</v>
      </c>
      <c r="L3068" t="s">
        <v>2974</v>
      </c>
    </row>
    <row r="3069" spans="1:14" x14ac:dyDescent="0.35">
      <c r="A3069">
        <v>1194214</v>
      </c>
      <c r="B3069" t="s">
        <v>2847</v>
      </c>
      <c r="C3069" t="s">
        <v>4</v>
      </c>
      <c r="D3069" t="s">
        <v>4</v>
      </c>
      <c r="E3069" s="3" t="s">
        <v>4</v>
      </c>
      <c r="F3069" t="s">
        <v>1689</v>
      </c>
      <c r="G3069" s="5" t="str">
        <f t="shared" si="47"/>
        <v>View Response</v>
      </c>
      <c r="H3069" t="s">
        <v>3020</v>
      </c>
      <c r="I3069" t="s">
        <v>3023</v>
      </c>
      <c r="J3069" t="s">
        <v>3029</v>
      </c>
      <c r="M3069" t="s">
        <v>2923</v>
      </c>
    </row>
    <row r="3070" spans="1:14" x14ac:dyDescent="0.35">
      <c r="A3070">
        <v>1194214</v>
      </c>
      <c r="B3070" t="s">
        <v>2847</v>
      </c>
      <c r="C3070" t="s">
        <v>4</v>
      </c>
      <c r="D3070" t="s">
        <v>4</v>
      </c>
      <c r="E3070" s="3" t="s">
        <v>4</v>
      </c>
      <c r="F3070" t="s">
        <v>1689</v>
      </c>
      <c r="G3070" s="5" t="str">
        <f t="shared" si="47"/>
        <v>View Response</v>
      </c>
      <c r="H3070" t="s">
        <v>3020</v>
      </c>
      <c r="I3070" t="s">
        <v>3023</v>
      </c>
      <c r="J3070" t="s">
        <v>3029</v>
      </c>
      <c r="M3070" t="s">
        <v>2924</v>
      </c>
    </row>
    <row r="3071" spans="1:14" x14ac:dyDescent="0.35">
      <c r="A3071">
        <v>1194215</v>
      </c>
      <c r="B3071" t="s">
        <v>2848</v>
      </c>
      <c r="C3071" t="s">
        <v>4</v>
      </c>
      <c r="D3071" t="s">
        <v>4</v>
      </c>
      <c r="E3071" s="3" t="s">
        <v>4</v>
      </c>
      <c r="F3071" t="s">
        <v>1690</v>
      </c>
      <c r="G3071" s="5" t="str">
        <f t="shared" si="47"/>
        <v>View Response</v>
      </c>
      <c r="H3071" t="s">
        <v>3020</v>
      </c>
      <c r="I3071" t="s">
        <v>3023</v>
      </c>
      <c r="J3071" t="s">
        <v>3029</v>
      </c>
      <c r="M3071" t="s">
        <v>2923</v>
      </c>
    </row>
    <row r="3072" spans="1:14" x14ac:dyDescent="0.35">
      <c r="A3072">
        <v>1194215</v>
      </c>
      <c r="B3072" t="s">
        <v>2848</v>
      </c>
      <c r="C3072" t="s">
        <v>4</v>
      </c>
      <c r="D3072" t="s">
        <v>4</v>
      </c>
      <c r="E3072" s="3" t="s">
        <v>4</v>
      </c>
      <c r="F3072" t="s">
        <v>1690</v>
      </c>
      <c r="G3072" s="5" t="str">
        <f t="shared" si="47"/>
        <v>View Response</v>
      </c>
      <c r="H3072" t="s">
        <v>3020</v>
      </c>
      <c r="I3072" t="s">
        <v>3023</v>
      </c>
      <c r="J3072" t="s">
        <v>3029</v>
      </c>
      <c r="M3072" t="s">
        <v>2924</v>
      </c>
    </row>
    <row r="3073" spans="1:13" x14ac:dyDescent="0.35">
      <c r="A3073">
        <v>1194217</v>
      </c>
      <c r="B3073" t="s">
        <v>2849</v>
      </c>
      <c r="C3073" t="s">
        <v>4</v>
      </c>
      <c r="D3073" t="s">
        <v>4</v>
      </c>
      <c r="E3073" s="3" t="s">
        <v>4</v>
      </c>
      <c r="F3073" t="s">
        <v>1691</v>
      </c>
      <c r="G3073" s="5" t="str">
        <f t="shared" si="47"/>
        <v>View Response</v>
      </c>
      <c r="H3073" t="s">
        <v>3020</v>
      </c>
      <c r="I3073" t="s">
        <v>3023</v>
      </c>
      <c r="J3073" t="s">
        <v>3029</v>
      </c>
      <c r="M3073" t="s">
        <v>2923</v>
      </c>
    </row>
    <row r="3074" spans="1:13" x14ac:dyDescent="0.35">
      <c r="A3074">
        <v>1194217</v>
      </c>
      <c r="B3074" t="s">
        <v>2849</v>
      </c>
      <c r="C3074" t="s">
        <v>4</v>
      </c>
      <c r="D3074" t="s">
        <v>4</v>
      </c>
      <c r="E3074" s="3" t="s">
        <v>4</v>
      </c>
      <c r="F3074" t="s">
        <v>1691</v>
      </c>
      <c r="G3074" s="5" t="str">
        <f t="shared" si="47"/>
        <v>View Response</v>
      </c>
      <c r="H3074" t="s">
        <v>3020</v>
      </c>
      <c r="I3074" t="s">
        <v>3023</v>
      </c>
      <c r="J3074" t="s">
        <v>3029</v>
      </c>
      <c r="M3074" t="s">
        <v>2924</v>
      </c>
    </row>
    <row r="3075" spans="1:13" x14ac:dyDescent="0.35">
      <c r="A3075">
        <v>1194218</v>
      </c>
      <c r="B3075" t="s">
        <v>2850</v>
      </c>
      <c r="C3075" t="s">
        <v>4</v>
      </c>
      <c r="D3075" t="s">
        <v>4</v>
      </c>
      <c r="E3075" s="3" t="s">
        <v>4</v>
      </c>
      <c r="F3075" t="s">
        <v>1692</v>
      </c>
      <c r="G3075" s="5" t="str">
        <f t="shared" ref="G3075:G3138" si="48">HYPERLINK(F3075,"View Response")</f>
        <v>View Response</v>
      </c>
      <c r="H3075" t="s">
        <v>3020</v>
      </c>
      <c r="I3075" t="s">
        <v>3023</v>
      </c>
      <c r="J3075" t="s">
        <v>3029</v>
      </c>
      <c r="M3075" t="s">
        <v>2923</v>
      </c>
    </row>
    <row r="3076" spans="1:13" x14ac:dyDescent="0.35">
      <c r="A3076">
        <v>1194218</v>
      </c>
      <c r="B3076" t="s">
        <v>2850</v>
      </c>
      <c r="C3076" t="s">
        <v>4</v>
      </c>
      <c r="D3076" t="s">
        <v>4</v>
      </c>
      <c r="E3076" s="3" t="s">
        <v>4</v>
      </c>
      <c r="F3076" t="s">
        <v>1692</v>
      </c>
      <c r="G3076" s="5" t="str">
        <f t="shared" si="48"/>
        <v>View Response</v>
      </c>
      <c r="H3076" t="s">
        <v>3020</v>
      </c>
      <c r="I3076" t="s">
        <v>3023</v>
      </c>
      <c r="J3076" t="s">
        <v>3029</v>
      </c>
      <c r="M3076" t="s">
        <v>2924</v>
      </c>
    </row>
    <row r="3077" spans="1:13" x14ac:dyDescent="0.35">
      <c r="A3077">
        <v>1194220</v>
      </c>
      <c r="B3077" t="s">
        <v>2851</v>
      </c>
      <c r="C3077" t="s">
        <v>1693</v>
      </c>
      <c r="D3077" t="s">
        <v>4</v>
      </c>
      <c r="E3077" s="3" t="s">
        <v>4</v>
      </c>
      <c r="F3077" t="s">
        <v>1694</v>
      </c>
      <c r="G3077" s="5" t="str">
        <f t="shared" si="48"/>
        <v>View Response</v>
      </c>
      <c r="H3077" t="s">
        <v>3029</v>
      </c>
      <c r="I3077" t="s">
        <v>3029</v>
      </c>
      <c r="J3077" t="s">
        <v>3029</v>
      </c>
      <c r="K3077" t="s">
        <v>2941</v>
      </c>
    </row>
    <row r="3078" spans="1:13" x14ac:dyDescent="0.35">
      <c r="A3078">
        <v>1194220</v>
      </c>
      <c r="B3078" t="s">
        <v>2851</v>
      </c>
      <c r="C3078" t="s">
        <v>1693</v>
      </c>
      <c r="D3078" t="s">
        <v>4</v>
      </c>
      <c r="E3078" s="3" t="s">
        <v>4</v>
      </c>
      <c r="F3078" t="s">
        <v>1694</v>
      </c>
      <c r="G3078" s="5" t="str">
        <f t="shared" si="48"/>
        <v>View Response</v>
      </c>
      <c r="H3078" t="s">
        <v>3029</v>
      </c>
      <c r="I3078" t="s">
        <v>3029</v>
      </c>
      <c r="J3078" t="s">
        <v>3029</v>
      </c>
      <c r="L3078" t="s">
        <v>2943</v>
      </c>
    </row>
    <row r="3079" spans="1:13" x14ac:dyDescent="0.35">
      <c r="A3079">
        <v>1194220</v>
      </c>
      <c r="B3079" t="s">
        <v>2851</v>
      </c>
      <c r="C3079" t="s">
        <v>1693</v>
      </c>
      <c r="D3079" t="s">
        <v>4</v>
      </c>
      <c r="E3079" s="3" t="s">
        <v>4</v>
      </c>
      <c r="F3079" t="s">
        <v>1694</v>
      </c>
      <c r="G3079" s="5" t="str">
        <f t="shared" si="48"/>
        <v>View Response</v>
      </c>
      <c r="H3079" t="s">
        <v>3029</v>
      </c>
      <c r="I3079" t="s">
        <v>3029</v>
      </c>
      <c r="J3079" t="s">
        <v>3029</v>
      </c>
      <c r="L3079" t="s">
        <v>2961</v>
      </c>
    </row>
    <row r="3080" spans="1:13" x14ac:dyDescent="0.35">
      <c r="A3080">
        <v>1194220</v>
      </c>
      <c r="B3080" t="s">
        <v>2851</v>
      </c>
      <c r="C3080" t="s">
        <v>1693</v>
      </c>
      <c r="D3080" t="s">
        <v>4</v>
      </c>
      <c r="E3080" s="3" t="s">
        <v>4</v>
      </c>
      <c r="F3080" t="s">
        <v>1694</v>
      </c>
      <c r="G3080" s="5" t="str">
        <f t="shared" si="48"/>
        <v>View Response</v>
      </c>
      <c r="H3080" t="s">
        <v>3029</v>
      </c>
      <c r="I3080" t="s">
        <v>3029</v>
      </c>
      <c r="J3080" t="s">
        <v>3029</v>
      </c>
      <c r="L3080" t="s">
        <v>2955</v>
      </c>
    </row>
    <row r="3081" spans="1:13" x14ac:dyDescent="0.35">
      <c r="A3081">
        <v>1194220</v>
      </c>
      <c r="B3081" t="s">
        <v>2851</v>
      </c>
      <c r="C3081" t="s">
        <v>1693</v>
      </c>
      <c r="D3081" t="s">
        <v>4</v>
      </c>
      <c r="E3081" s="3" t="s">
        <v>4</v>
      </c>
      <c r="F3081" t="s">
        <v>1694</v>
      </c>
      <c r="G3081" s="5" t="str">
        <f t="shared" si="48"/>
        <v>View Response</v>
      </c>
      <c r="H3081" t="s">
        <v>3029</v>
      </c>
      <c r="I3081" t="s">
        <v>3029</v>
      </c>
      <c r="J3081" t="s">
        <v>3029</v>
      </c>
      <c r="L3081" t="s">
        <v>2942</v>
      </c>
    </row>
    <row r="3082" spans="1:13" x14ac:dyDescent="0.35">
      <c r="A3082">
        <v>1194220</v>
      </c>
      <c r="B3082" t="s">
        <v>2851</v>
      </c>
      <c r="C3082" t="s">
        <v>1693</v>
      </c>
      <c r="D3082" t="s">
        <v>4</v>
      </c>
      <c r="E3082" s="3" t="s">
        <v>4</v>
      </c>
      <c r="F3082" t="s">
        <v>1694</v>
      </c>
      <c r="G3082" s="5" t="str">
        <f t="shared" si="48"/>
        <v>View Response</v>
      </c>
      <c r="H3082" t="s">
        <v>3029</v>
      </c>
      <c r="I3082" t="s">
        <v>3029</v>
      </c>
      <c r="J3082" t="s">
        <v>3029</v>
      </c>
      <c r="L3082" t="s">
        <v>2925</v>
      </c>
    </row>
    <row r="3083" spans="1:13" x14ac:dyDescent="0.35">
      <c r="A3083">
        <v>1194220</v>
      </c>
      <c r="B3083" t="s">
        <v>2851</v>
      </c>
      <c r="C3083" t="s">
        <v>1693</v>
      </c>
      <c r="D3083" t="s">
        <v>4</v>
      </c>
      <c r="E3083" s="3" t="s">
        <v>4</v>
      </c>
      <c r="F3083" t="s">
        <v>1694</v>
      </c>
      <c r="G3083" s="5" t="str">
        <f t="shared" si="48"/>
        <v>View Response</v>
      </c>
      <c r="H3083" t="s">
        <v>3029</v>
      </c>
      <c r="I3083" t="s">
        <v>3029</v>
      </c>
      <c r="J3083" t="s">
        <v>3029</v>
      </c>
      <c r="L3083" t="s">
        <v>2997</v>
      </c>
    </row>
    <row r="3084" spans="1:13" x14ac:dyDescent="0.35">
      <c r="A3084">
        <v>1194220</v>
      </c>
      <c r="B3084" t="s">
        <v>2851</v>
      </c>
      <c r="C3084" t="s">
        <v>1693</v>
      </c>
      <c r="D3084" t="s">
        <v>4</v>
      </c>
      <c r="E3084" s="3" t="s">
        <v>4</v>
      </c>
      <c r="F3084" t="s">
        <v>1694</v>
      </c>
      <c r="G3084" s="5" t="str">
        <f t="shared" si="48"/>
        <v>View Response</v>
      </c>
      <c r="H3084" t="s">
        <v>3029</v>
      </c>
      <c r="I3084" t="s">
        <v>3029</v>
      </c>
      <c r="J3084" t="s">
        <v>3029</v>
      </c>
      <c r="M3084" t="s">
        <v>2962</v>
      </c>
    </row>
    <row r="3085" spans="1:13" x14ac:dyDescent="0.35">
      <c r="A3085">
        <v>1194220</v>
      </c>
      <c r="B3085" t="s">
        <v>2851</v>
      </c>
      <c r="C3085" t="s">
        <v>1693</v>
      </c>
      <c r="D3085" t="s">
        <v>4</v>
      </c>
      <c r="E3085" s="3" t="s">
        <v>4</v>
      </c>
      <c r="F3085" t="s">
        <v>1694</v>
      </c>
      <c r="G3085" s="5" t="str">
        <f t="shared" si="48"/>
        <v>View Response</v>
      </c>
      <c r="H3085" t="s">
        <v>3029</v>
      </c>
      <c r="I3085" t="s">
        <v>3029</v>
      </c>
      <c r="J3085" t="s">
        <v>3029</v>
      </c>
      <c r="M3085" t="s">
        <v>2956</v>
      </c>
    </row>
    <row r="3086" spans="1:13" x14ac:dyDescent="0.35">
      <c r="A3086">
        <v>1194220</v>
      </c>
      <c r="B3086" t="s">
        <v>2851</v>
      </c>
      <c r="C3086" t="s">
        <v>1693</v>
      </c>
      <c r="D3086" t="s">
        <v>4</v>
      </c>
      <c r="E3086" s="3" t="s">
        <v>4</v>
      </c>
      <c r="F3086" t="s">
        <v>1694</v>
      </c>
      <c r="G3086" s="5" t="str">
        <f t="shared" si="48"/>
        <v>View Response</v>
      </c>
      <c r="H3086" t="s">
        <v>3029</v>
      </c>
      <c r="I3086" t="s">
        <v>3029</v>
      </c>
      <c r="J3086" t="s">
        <v>3029</v>
      </c>
      <c r="M3086" t="s">
        <v>2983</v>
      </c>
    </row>
    <row r="3087" spans="1:13" x14ac:dyDescent="0.35">
      <c r="A3087">
        <v>1194220</v>
      </c>
      <c r="B3087" t="s">
        <v>2851</v>
      </c>
      <c r="C3087" t="s">
        <v>1693</v>
      </c>
      <c r="D3087" t="s">
        <v>4</v>
      </c>
      <c r="E3087" s="3" t="s">
        <v>4</v>
      </c>
      <c r="F3087" t="s">
        <v>1694</v>
      </c>
      <c r="G3087" s="5" t="str">
        <f t="shared" si="48"/>
        <v>View Response</v>
      </c>
      <c r="H3087" t="s">
        <v>3029</v>
      </c>
      <c r="I3087" t="s">
        <v>3029</v>
      </c>
      <c r="J3087" t="s">
        <v>3029</v>
      </c>
      <c r="M3087" t="s">
        <v>2917</v>
      </c>
    </row>
    <row r="3088" spans="1:13" x14ac:dyDescent="0.35">
      <c r="A3088">
        <v>1194220</v>
      </c>
      <c r="B3088" t="s">
        <v>2851</v>
      </c>
      <c r="C3088" t="s">
        <v>1693</v>
      </c>
      <c r="D3088" t="s">
        <v>4</v>
      </c>
      <c r="E3088" s="3" t="s">
        <v>4</v>
      </c>
      <c r="F3088" t="s">
        <v>1694</v>
      </c>
      <c r="G3088" s="5" t="str">
        <f t="shared" si="48"/>
        <v>View Response</v>
      </c>
      <c r="H3088" t="s">
        <v>3029</v>
      </c>
      <c r="I3088" t="s">
        <v>3029</v>
      </c>
      <c r="J3088" t="s">
        <v>3029</v>
      </c>
      <c r="M3088" t="s">
        <v>2916</v>
      </c>
    </row>
    <row r="3089" spans="1:14" x14ac:dyDescent="0.35">
      <c r="A3089">
        <v>1194220</v>
      </c>
      <c r="B3089" t="s">
        <v>2851</v>
      </c>
      <c r="C3089" t="s">
        <v>1693</v>
      </c>
      <c r="D3089" t="s">
        <v>4</v>
      </c>
      <c r="E3089" s="3" t="s">
        <v>4</v>
      </c>
      <c r="F3089" t="s">
        <v>1694</v>
      </c>
      <c r="G3089" s="5" t="str">
        <f t="shared" si="48"/>
        <v>View Response</v>
      </c>
      <c r="H3089" t="s">
        <v>3029</v>
      </c>
      <c r="I3089" t="s">
        <v>3029</v>
      </c>
      <c r="J3089" t="s">
        <v>3029</v>
      </c>
      <c r="M3089" t="s">
        <v>2922</v>
      </c>
    </row>
    <row r="3090" spans="1:14" x14ac:dyDescent="0.35">
      <c r="A3090">
        <v>1194220</v>
      </c>
      <c r="B3090" t="s">
        <v>2851</v>
      </c>
      <c r="C3090" t="s">
        <v>1693</v>
      </c>
      <c r="D3090" t="s">
        <v>4</v>
      </c>
      <c r="E3090" s="3" t="s">
        <v>4</v>
      </c>
      <c r="F3090" t="s">
        <v>1694</v>
      </c>
      <c r="G3090" s="5" t="str">
        <f t="shared" si="48"/>
        <v>View Response</v>
      </c>
      <c r="H3090" t="s">
        <v>3029</v>
      </c>
      <c r="I3090" t="s">
        <v>3029</v>
      </c>
      <c r="J3090" t="s">
        <v>3029</v>
      </c>
      <c r="M3090" t="s">
        <v>2963</v>
      </c>
    </row>
    <row r="3091" spans="1:14" x14ac:dyDescent="0.35">
      <c r="A3091">
        <v>1194220</v>
      </c>
      <c r="B3091" t="s">
        <v>2851</v>
      </c>
      <c r="C3091" t="s">
        <v>1693</v>
      </c>
      <c r="D3091" t="s">
        <v>4</v>
      </c>
      <c r="E3091" s="3" t="s">
        <v>4</v>
      </c>
      <c r="F3091" t="s">
        <v>1694</v>
      </c>
      <c r="G3091" s="5" t="str">
        <f t="shared" si="48"/>
        <v>View Response</v>
      </c>
      <c r="H3091" t="s">
        <v>3029</v>
      </c>
      <c r="I3091" t="s">
        <v>3029</v>
      </c>
      <c r="J3091" t="s">
        <v>3029</v>
      </c>
      <c r="M3091" t="s">
        <v>2957</v>
      </c>
    </row>
    <row r="3092" spans="1:14" x14ac:dyDescent="0.35">
      <c r="A3092">
        <v>1194220</v>
      </c>
      <c r="B3092" t="s">
        <v>2851</v>
      </c>
      <c r="C3092" t="s">
        <v>1693</v>
      </c>
      <c r="D3092" t="s">
        <v>4</v>
      </c>
      <c r="E3092" s="3" t="s">
        <v>4</v>
      </c>
      <c r="F3092" t="s">
        <v>1694</v>
      </c>
      <c r="G3092" s="5" t="str">
        <f t="shared" si="48"/>
        <v>View Response</v>
      </c>
      <c r="H3092" t="s">
        <v>3029</v>
      </c>
      <c r="I3092" t="s">
        <v>3029</v>
      </c>
      <c r="J3092" t="s">
        <v>3029</v>
      </c>
      <c r="M3092" t="s">
        <v>2964</v>
      </c>
    </row>
    <row r="3093" spans="1:14" x14ac:dyDescent="0.35">
      <c r="A3093">
        <v>1194220</v>
      </c>
      <c r="B3093" t="s">
        <v>2851</v>
      </c>
      <c r="C3093" t="s">
        <v>1693</v>
      </c>
      <c r="D3093" t="s">
        <v>4</v>
      </c>
      <c r="E3093" s="3" t="s">
        <v>4</v>
      </c>
      <c r="F3093" t="s">
        <v>1694</v>
      </c>
      <c r="G3093" s="5" t="str">
        <f t="shared" si="48"/>
        <v>View Response</v>
      </c>
      <c r="H3093" t="s">
        <v>3029</v>
      </c>
      <c r="I3093" t="s">
        <v>3029</v>
      </c>
      <c r="J3093" t="s">
        <v>3029</v>
      </c>
      <c r="M3093" t="s">
        <v>2984</v>
      </c>
    </row>
    <row r="3094" spans="1:14" x14ac:dyDescent="0.35">
      <c r="A3094">
        <v>1194221</v>
      </c>
      <c r="B3094" t="s">
        <v>2852</v>
      </c>
      <c r="C3094" t="s">
        <v>4</v>
      </c>
      <c r="D3094" t="s">
        <v>4</v>
      </c>
      <c r="E3094" s="3" t="s">
        <v>4</v>
      </c>
      <c r="F3094" t="s">
        <v>1695</v>
      </c>
      <c r="G3094" s="5" t="str">
        <f t="shared" si="48"/>
        <v>View Response</v>
      </c>
      <c r="H3094" t="s">
        <v>3020</v>
      </c>
      <c r="I3094" t="s">
        <v>3023</v>
      </c>
      <c r="J3094" t="s">
        <v>3029</v>
      </c>
      <c r="M3094" t="s">
        <v>2923</v>
      </c>
    </row>
    <row r="3095" spans="1:14" x14ac:dyDescent="0.35">
      <c r="A3095">
        <v>1194221</v>
      </c>
      <c r="B3095" t="s">
        <v>2852</v>
      </c>
      <c r="C3095" t="s">
        <v>4</v>
      </c>
      <c r="D3095" t="s">
        <v>4</v>
      </c>
      <c r="E3095" s="3" t="s">
        <v>4</v>
      </c>
      <c r="F3095" t="s">
        <v>1695</v>
      </c>
      <c r="G3095" s="5" t="str">
        <f t="shared" si="48"/>
        <v>View Response</v>
      </c>
      <c r="H3095" t="s">
        <v>3020</v>
      </c>
      <c r="I3095" t="s">
        <v>3023</v>
      </c>
      <c r="J3095" t="s">
        <v>3029</v>
      </c>
      <c r="M3095" t="s">
        <v>2924</v>
      </c>
    </row>
    <row r="3096" spans="1:14" x14ac:dyDescent="0.35">
      <c r="A3096">
        <v>1194222</v>
      </c>
      <c r="B3096" t="s">
        <v>2853</v>
      </c>
      <c r="C3096" t="s">
        <v>4</v>
      </c>
      <c r="D3096" t="s">
        <v>4</v>
      </c>
      <c r="E3096" s="3" t="s">
        <v>4</v>
      </c>
      <c r="F3096" t="s">
        <v>1696</v>
      </c>
      <c r="G3096" s="5" t="str">
        <f t="shared" si="48"/>
        <v>View Response</v>
      </c>
      <c r="H3096" t="s">
        <v>3020</v>
      </c>
      <c r="I3096" t="s">
        <v>3023</v>
      </c>
      <c r="J3096" t="s">
        <v>3029</v>
      </c>
      <c r="M3096" t="s">
        <v>2923</v>
      </c>
    </row>
    <row r="3097" spans="1:14" x14ac:dyDescent="0.35">
      <c r="A3097">
        <v>1194222</v>
      </c>
      <c r="B3097" t="s">
        <v>2853</v>
      </c>
      <c r="C3097" t="s">
        <v>4</v>
      </c>
      <c r="D3097" t="s">
        <v>4</v>
      </c>
      <c r="E3097" s="3" t="s">
        <v>4</v>
      </c>
      <c r="F3097" t="s">
        <v>1696</v>
      </c>
      <c r="G3097" s="5" t="str">
        <f t="shared" si="48"/>
        <v>View Response</v>
      </c>
      <c r="H3097" t="s">
        <v>3020</v>
      </c>
      <c r="I3097" t="s">
        <v>3023</v>
      </c>
      <c r="J3097" t="s">
        <v>3029</v>
      </c>
      <c r="M3097" t="s">
        <v>2924</v>
      </c>
    </row>
    <row r="3098" spans="1:14" x14ac:dyDescent="0.35">
      <c r="A3098">
        <v>1194223</v>
      </c>
      <c r="B3098" t="s">
        <v>2854</v>
      </c>
      <c r="C3098" t="s">
        <v>1697</v>
      </c>
      <c r="D3098" t="s">
        <v>750</v>
      </c>
      <c r="E3098" s="3" t="s">
        <v>4</v>
      </c>
      <c r="F3098" t="s">
        <v>1698</v>
      </c>
      <c r="G3098" s="5" t="str">
        <f t="shared" si="48"/>
        <v>View Response</v>
      </c>
      <c r="H3098" t="s">
        <v>3020</v>
      </c>
      <c r="I3098" t="s">
        <v>3029</v>
      </c>
      <c r="J3098" t="s">
        <v>3029</v>
      </c>
      <c r="N3098" t="s">
        <v>338</v>
      </c>
    </row>
    <row r="3099" spans="1:14" x14ac:dyDescent="0.35">
      <c r="A3099">
        <v>1194223</v>
      </c>
      <c r="B3099" t="s">
        <v>2854</v>
      </c>
      <c r="C3099" t="s">
        <v>1697</v>
      </c>
      <c r="D3099" t="s">
        <v>750</v>
      </c>
      <c r="E3099" s="3" t="s">
        <v>4</v>
      </c>
      <c r="F3099" t="s">
        <v>1698</v>
      </c>
      <c r="G3099" s="5" t="str">
        <f t="shared" si="48"/>
        <v>View Response</v>
      </c>
      <c r="H3099" t="s">
        <v>3020</v>
      </c>
      <c r="I3099" t="s">
        <v>3029</v>
      </c>
      <c r="J3099" t="s">
        <v>3029</v>
      </c>
      <c r="L3099" t="s">
        <v>2958</v>
      </c>
    </row>
    <row r="3100" spans="1:14" x14ac:dyDescent="0.35">
      <c r="A3100">
        <v>1194223</v>
      </c>
      <c r="B3100" t="s">
        <v>2854</v>
      </c>
      <c r="C3100" t="s">
        <v>1697</v>
      </c>
      <c r="D3100" t="s">
        <v>750</v>
      </c>
      <c r="E3100" s="3" t="s">
        <v>4</v>
      </c>
      <c r="F3100" t="s">
        <v>1698</v>
      </c>
      <c r="G3100" s="5" t="str">
        <f t="shared" si="48"/>
        <v>View Response</v>
      </c>
      <c r="H3100" t="s">
        <v>3020</v>
      </c>
      <c r="I3100" t="s">
        <v>3029</v>
      </c>
      <c r="J3100" t="s">
        <v>3029</v>
      </c>
      <c r="L3100" t="s">
        <v>2995</v>
      </c>
    </row>
    <row r="3101" spans="1:14" x14ac:dyDescent="0.35">
      <c r="A3101">
        <v>1194228</v>
      </c>
      <c r="B3101" t="s">
        <v>2855</v>
      </c>
      <c r="C3101" t="s">
        <v>4</v>
      </c>
      <c r="D3101" t="s">
        <v>1699</v>
      </c>
      <c r="E3101" s="3" t="s">
        <v>4</v>
      </c>
      <c r="F3101" t="s">
        <v>1700</v>
      </c>
      <c r="G3101" s="5" t="str">
        <f t="shared" si="48"/>
        <v>View Response</v>
      </c>
      <c r="H3101" t="s">
        <v>3020</v>
      </c>
      <c r="I3101" t="s">
        <v>3023</v>
      </c>
      <c r="J3101" t="s">
        <v>3021</v>
      </c>
      <c r="N3101" t="s">
        <v>338</v>
      </c>
    </row>
    <row r="3102" spans="1:14" x14ac:dyDescent="0.35">
      <c r="A3102">
        <v>1194228</v>
      </c>
      <c r="B3102" t="s">
        <v>2855</v>
      </c>
      <c r="C3102" t="s">
        <v>4</v>
      </c>
      <c r="D3102" t="s">
        <v>1699</v>
      </c>
      <c r="E3102" s="3" t="s">
        <v>4</v>
      </c>
      <c r="F3102" t="s">
        <v>1700</v>
      </c>
      <c r="G3102" s="5" t="str">
        <f t="shared" si="48"/>
        <v>View Response</v>
      </c>
      <c r="H3102" t="s">
        <v>3020</v>
      </c>
      <c r="I3102" t="s">
        <v>3023</v>
      </c>
      <c r="J3102" t="s">
        <v>3021</v>
      </c>
      <c r="L3102" t="s">
        <v>2925</v>
      </c>
    </row>
    <row r="3103" spans="1:14" x14ac:dyDescent="0.35">
      <c r="A3103">
        <v>1194228</v>
      </c>
      <c r="B3103" t="s">
        <v>2855</v>
      </c>
      <c r="C3103" t="s">
        <v>4</v>
      </c>
      <c r="D3103" t="s">
        <v>1699</v>
      </c>
      <c r="E3103" s="3" t="s">
        <v>4</v>
      </c>
      <c r="F3103" t="s">
        <v>1700</v>
      </c>
      <c r="G3103" s="5" t="str">
        <f t="shared" si="48"/>
        <v>View Response</v>
      </c>
      <c r="H3103" t="s">
        <v>3020</v>
      </c>
      <c r="I3103" t="s">
        <v>3023</v>
      </c>
      <c r="J3103" t="s">
        <v>3021</v>
      </c>
      <c r="M3103" t="s">
        <v>2956</v>
      </c>
    </row>
    <row r="3104" spans="1:14" x14ac:dyDescent="0.35">
      <c r="A3104">
        <v>1194228</v>
      </c>
      <c r="B3104" t="s">
        <v>2855</v>
      </c>
      <c r="C3104" t="s">
        <v>4</v>
      </c>
      <c r="D3104" t="s">
        <v>1699</v>
      </c>
      <c r="E3104" s="3" t="s">
        <v>4</v>
      </c>
      <c r="F3104" t="s">
        <v>1700</v>
      </c>
      <c r="G3104" s="5" t="str">
        <f t="shared" si="48"/>
        <v>View Response</v>
      </c>
      <c r="H3104" t="s">
        <v>3020</v>
      </c>
      <c r="I3104" t="s">
        <v>3023</v>
      </c>
      <c r="J3104" t="s">
        <v>3021</v>
      </c>
      <c r="M3104" t="s">
        <v>2917</v>
      </c>
    </row>
    <row r="3105" spans="1:14" x14ac:dyDescent="0.35">
      <c r="A3105">
        <v>1194228</v>
      </c>
      <c r="B3105" t="s">
        <v>2855</v>
      </c>
      <c r="C3105" t="s">
        <v>4</v>
      </c>
      <c r="D3105" t="s">
        <v>1699</v>
      </c>
      <c r="E3105" s="3" t="s">
        <v>4</v>
      </c>
      <c r="F3105" t="s">
        <v>1700</v>
      </c>
      <c r="G3105" s="5" t="str">
        <f t="shared" si="48"/>
        <v>View Response</v>
      </c>
      <c r="H3105" t="s">
        <v>3020</v>
      </c>
      <c r="I3105" t="s">
        <v>3023</v>
      </c>
      <c r="J3105" t="s">
        <v>3021</v>
      </c>
      <c r="M3105" t="s">
        <v>2957</v>
      </c>
    </row>
    <row r="3106" spans="1:14" x14ac:dyDescent="0.35">
      <c r="A3106">
        <v>1194230</v>
      </c>
      <c r="B3106" t="s">
        <v>2855</v>
      </c>
      <c r="C3106" t="s">
        <v>4</v>
      </c>
      <c r="D3106" t="s">
        <v>1699</v>
      </c>
      <c r="E3106" s="3" t="s">
        <v>4</v>
      </c>
      <c r="F3106" t="s">
        <v>1701</v>
      </c>
      <c r="G3106" s="5" t="str">
        <f t="shared" si="48"/>
        <v>View Response</v>
      </c>
      <c r="H3106" t="s">
        <v>3020</v>
      </c>
      <c r="I3106" t="s">
        <v>3023</v>
      </c>
      <c r="J3106" t="s">
        <v>3021</v>
      </c>
      <c r="N3106" t="s">
        <v>338</v>
      </c>
    </row>
    <row r="3107" spans="1:14" x14ac:dyDescent="0.35">
      <c r="A3107">
        <v>1194232</v>
      </c>
      <c r="B3107" t="s">
        <v>2855</v>
      </c>
      <c r="C3107" t="s">
        <v>4</v>
      </c>
      <c r="D3107" t="s">
        <v>1699</v>
      </c>
      <c r="E3107" s="3" t="s">
        <v>4</v>
      </c>
      <c r="F3107" t="s">
        <v>1702</v>
      </c>
      <c r="G3107" s="5" t="str">
        <f t="shared" si="48"/>
        <v>View Response</v>
      </c>
      <c r="H3107" t="s">
        <v>3020</v>
      </c>
      <c r="I3107" t="s">
        <v>3023</v>
      </c>
      <c r="J3107" t="s">
        <v>3021</v>
      </c>
      <c r="N3107" t="s">
        <v>338</v>
      </c>
    </row>
    <row r="3108" spans="1:14" x14ac:dyDescent="0.35">
      <c r="A3108">
        <v>1194232</v>
      </c>
      <c r="B3108" t="s">
        <v>2855</v>
      </c>
      <c r="C3108" t="s">
        <v>4</v>
      </c>
      <c r="D3108" t="s">
        <v>1699</v>
      </c>
      <c r="E3108" s="3" t="s">
        <v>4</v>
      </c>
      <c r="F3108" t="s">
        <v>1702</v>
      </c>
      <c r="G3108" s="5" t="str">
        <f t="shared" si="48"/>
        <v>View Response</v>
      </c>
      <c r="H3108" t="s">
        <v>3020</v>
      </c>
      <c r="I3108" t="s">
        <v>3023</v>
      </c>
      <c r="J3108" t="s">
        <v>3021</v>
      </c>
      <c r="L3108" t="s">
        <v>2925</v>
      </c>
    </row>
    <row r="3109" spans="1:14" x14ac:dyDescent="0.35">
      <c r="A3109">
        <v>1194232</v>
      </c>
      <c r="B3109" t="s">
        <v>2855</v>
      </c>
      <c r="C3109" t="s">
        <v>4</v>
      </c>
      <c r="D3109" t="s">
        <v>1699</v>
      </c>
      <c r="E3109" s="3" t="s">
        <v>4</v>
      </c>
      <c r="F3109" t="s">
        <v>1702</v>
      </c>
      <c r="G3109" s="5" t="str">
        <f t="shared" si="48"/>
        <v>View Response</v>
      </c>
      <c r="H3109" t="s">
        <v>3020</v>
      </c>
      <c r="I3109" t="s">
        <v>3023</v>
      </c>
      <c r="J3109" t="s">
        <v>3021</v>
      </c>
      <c r="M3109" t="s">
        <v>2917</v>
      </c>
    </row>
    <row r="3110" spans="1:14" x14ac:dyDescent="0.35">
      <c r="A3110">
        <v>1194234</v>
      </c>
      <c r="B3110" t="s">
        <v>2856</v>
      </c>
      <c r="C3110" t="s">
        <v>1703</v>
      </c>
      <c r="D3110" t="s">
        <v>4</v>
      </c>
      <c r="E3110" s="3" t="s">
        <v>4</v>
      </c>
      <c r="F3110" t="s">
        <v>1704</v>
      </c>
      <c r="G3110" s="5" t="str">
        <f t="shared" si="48"/>
        <v>View Response</v>
      </c>
      <c r="H3110" t="s">
        <v>3019</v>
      </c>
      <c r="I3110" t="s">
        <v>3024</v>
      </c>
      <c r="J3110" t="s">
        <v>3022</v>
      </c>
      <c r="K3110" t="s">
        <v>2940</v>
      </c>
    </row>
    <row r="3111" spans="1:14" x14ac:dyDescent="0.35">
      <c r="A3111">
        <v>1194234</v>
      </c>
      <c r="B3111" t="s">
        <v>2856</v>
      </c>
      <c r="C3111" t="s">
        <v>1703</v>
      </c>
      <c r="D3111" t="s">
        <v>4</v>
      </c>
      <c r="E3111" s="3" t="s">
        <v>4</v>
      </c>
      <c r="F3111" t="s">
        <v>1704</v>
      </c>
      <c r="G3111" s="5" t="str">
        <f t="shared" si="48"/>
        <v>View Response</v>
      </c>
      <c r="H3111" t="s">
        <v>3019</v>
      </c>
      <c r="I3111" t="s">
        <v>3024</v>
      </c>
      <c r="J3111" t="s">
        <v>3022</v>
      </c>
      <c r="L3111" t="s">
        <v>2960</v>
      </c>
    </row>
    <row r="3112" spans="1:14" x14ac:dyDescent="0.35">
      <c r="A3112">
        <v>1194234</v>
      </c>
      <c r="B3112" t="s">
        <v>2856</v>
      </c>
      <c r="C3112" t="s">
        <v>1703</v>
      </c>
      <c r="D3112" t="s">
        <v>4</v>
      </c>
      <c r="E3112" s="3" t="s">
        <v>4</v>
      </c>
      <c r="F3112" t="s">
        <v>1704</v>
      </c>
      <c r="G3112" s="5" t="str">
        <f t="shared" si="48"/>
        <v>View Response</v>
      </c>
      <c r="H3112" t="s">
        <v>3019</v>
      </c>
      <c r="I3112" t="s">
        <v>3024</v>
      </c>
      <c r="J3112" t="s">
        <v>3022</v>
      </c>
      <c r="L3112" t="s">
        <v>2954</v>
      </c>
    </row>
    <row r="3113" spans="1:14" x14ac:dyDescent="0.35">
      <c r="A3113">
        <v>1194234</v>
      </c>
      <c r="B3113" t="s">
        <v>2856</v>
      </c>
      <c r="C3113" t="s">
        <v>1703</v>
      </c>
      <c r="D3113" t="s">
        <v>4</v>
      </c>
      <c r="E3113" s="3" t="s">
        <v>4</v>
      </c>
      <c r="F3113" t="s">
        <v>1704</v>
      </c>
      <c r="G3113" s="5" t="str">
        <f t="shared" si="48"/>
        <v>View Response</v>
      </c>
      <c r="H3113" t="s">
        <v>3019</v>
      </c>
      <c r="I3113" t="s">
        <v>3024</v>
      </c>
      <c r="J3113" t="s">
        <v>3022</v>
      </c>
      <c r="L3113" t="s">
        <v>3005</v>
      </c>
    </row>
    <row r="3114" spans="1:14" x14ac:dyDescent="0.35">
      <c r="A3114">
        <v>1194234</v>
      </c>
      <c r="B3114" t="s">
        <v>2856</v>
      </c>
      <c r="C3114" t="s">
        <v>1703</v>
      </c>
      <c r="D3114" t="s">
        <v>4</v>
      </c>
      <c r="E3114" s="3" t="s">
        <v>4</v>
      </c>
      <c r="F3114" t="s">
        <v>1704</v>
      </c>
      <c r="G3114" s="5" t="str">
        <f t="shared" si="48"/>
        <v>View Response</v>
      </c>
      <c r="H3114" t="s">
        <v>3019</v>
      </c>
      <c r="I3114" t="s">
        <v>3024</v>
      </c>
      <c r="J3114" t="s">
        <v>3022</v>
      </c>
      <c r="L3114" t="s">
        <v>2961</v>
      </c>
    </row>
    <row r="3115" spans="1:14" x14ac:dyDescent="0.35">
      <c r="A3115">
        <v>1194234</v>
      </c>
      <c r="B3115" t="s">
        <v>2856</v>
      </c>
      <c r="C3115" t="s">
        <v>1703</v>
      </c>
      <c r="D3115" t="s">
        <v>4</v>
      </c>
      <c r="E3115" s="3" t="s">
        <v>4</v>
      </c>
      <c r="F3115" t="s">
        <v>1704</v>
      </c>
      <c r="G3115" s="5" t="str">
        <f t="shared" si="48"/>
        <v>View Response</v>
      </c>
      <c r="H3115" t="s">
        <v>3019</v>
      </c>
      <c r="I3115" t="s">
        <v>3024</v>
      </c>
      <c r="J3115" t="s">
        <v>3022</v>
      </c>
      <c r="L3115" t="s">
        <v>2955</v>
      </c>
    </row>
    <row r="3116" spans="1:14" x14ac:dyDescent="0.35">
      <c r="A3116">
        <v>1194234</v>
      </c>
      <c r="B3116" t="s">
        <v>2856</v>
      </c>
      <c r="C3116" t="s">
        <v>1703</v>
      </c>
      <c r="D3116" t="s">
        <v>4</v>
      </c>
      <c r="E3116" s="3" t="s">
        <v>4</v>
      </c>
      <c r="F3116" t="s">
        <v>1704</v>
      </c>
      <c r="G3116" s="5" t="str">
        <f t="shared" si="48"/>
        <v>View Response</v>
      </c>
      <c r="H3116" t="s">
        <v>3019</v>
      </c>
      <c r="I3116" t="s">
        <v>3024</v>
      </c>
      <c r="J3116" t="s">
        <v>3022</v>
      </c>
      <c r="L3116" t="s">
        <v>2974</v>
      </c>
    </row>
    <row r="3117" spans="1:14" x14ac:dyDescent="0.35">
      <c r="A3117">
        <v>1194234</v>
      </c>
      <c r="B3117" t="s">
        <v>2856</v>
      </c>
      <c r="C3117" t="s">
        <v>1703</v>
      </c>
      <c r="D3117" t="s">
        <v>4</v>
      </c>
      <c r="E3117" s="3" t="s">
        <v>4</v>
      </c>
      <c r="F3117" t="s">
        <v>1704</v>
      </c>
      <c r="G3117" s="5" t="str">
        <f t="shared" si="48"/>
        <v>View Response</v>
      </c>
      <c r="H3117" t="s">
        <v>3019</v>
      </c>
      <c r="I3117" t="s">
        <v>3024</v>
      </c>
      <c r="J3117" t="s">
        <v>3022</v>
      </c>
      <c r="L3117" t="s">
        <v>2944</v>
      </c>
    </row>
    <row r="3118" spans="1:14" x14ac:dyDescent="0.35">
      <c r="A3118">
        <v>1194234</v>
      </c>
      <c r="B3118" t="s">
        <v>2856</v>
      </c>
      <c r="C3118" t="s">
        <v>1703</v>
      </c>
      <c r="D3118" t="s">
        <v>4</v>
      </c>
      <c r="E3118" s="3" t="s">
        <v>4</v>
      </c>
      <c r="F3118" t="s">
        <v>1704</v>
      </c>
      <c r="G3118" s="5" t="str">
        <f t="shared" si="48"/>
        <v>View Response</v>
      </c>
      <c r="H3118" t="s">
        <v>3019</v>
      </c>
      <c r="I3118" t="s">
        <v>3024</v>
      </c>
      <c r="J3118" t="s">
        <v>3022</v>
      </c>
      <c r="M3118" t="s">
        <v>2917</v>
      </c>
    </row>
    <row r="3119" spans="1:14" x14ac:dyDescent="0.35">
      <c r="A3119">
        <v>1194234</v>
      </c>
      <c r="B3119" t="s">
        <v>2856</v>
      </c>
      <c r="C3119" t="s">
        <v>1703</v>
      </c>
      <c r="D3119" t="s">
        <v>4</v>
      </c>
      <c r="E3119" s="3" t="s">
        <v>4</v>
      </c>
      <c r="F3119" t="s">
        <v>1704</v>
      </c>
      <c r="G3119" s="5" t="str">
        <f t="shared" si="48"/>
        <v>View Response</v>
      </c>
      <c r="H3119" t="s">
        <v>3019</v>
      </c>
      <c r="I3119" t="s">
        <v>3024</v>
      </c>
      <c r="J3119" t="s">
        <v>3022</v>
      </c>
      <c r="M3119" t="s">
        <v>2916</v>
      </c>
    </row>
    <row r="3120" spans="1:14" x14ac:dyDescent="0.35">
      <c r="A3120">
        <v>1194234</v>
      </c>
      <c r="B3120" t="s">
        <v>2856</v>
      </c>
      <c r="C3120" t="s">
        <v>1703</v>
      </c>
      <c r="D3120" t="s">
        <v>4</v>
      </c>
      <c r="E3120" s="3" t="s">
        <v>4</v>
      </c>
      <c r="F3120" t="s">
        <v>1704</v>
      </c>
      <c r="G3120" s="5" t="str">
        <f t="shared" si="48"/>
        <v>View Response</v>
      </c>
      <c r="H3120" t="s">
        <v>3019</v>
      </c>
      <c r="I3120" t="s">
        <v>3024</v>
      </c>
      <c r="J3120" t="s">
        <v>3022</v>
      </c>
      <c r="M3120" t="s">
        <v>2922</v>
      </c>
    </row>
    <row r="3121" spans="1:14" x14ac:dyDescent="0.35">
      <c r="A3121">
        <v>1194237</v>
      </c>
      <c r="B3121" t="s">
        <v>2857</v>
      </c>
      <c r="C3121" t="s">
        <v>1705</v>
      </c>
      <c r="D3121" t="s">
        <v>4</v>
      </c>
      <c r="E3121" s="3" t="s">
        <v>4</v>
      </c>
      <c r="F3121" t="s">
        <v>1706</v>
      </c>
      <c r="G3121" s="5" t="str">
        <f t="shared" si="48"/>
        <v>View Response</v>
      </c>
      <c r="H3121" t="s">
        <v>3020</v>
      </c>
      <c r="I3121" t="s">
        <v>3024</v>
      </c>
      <c r="J3121" t="s">
        <v>3022</v>
      </c>
      <c r="L3121" t="s">
        <v>2987</v>
      </c>
    </row>
    <row r="3122" spans="1:14" x14ac:dyDescent="0.35">
      <c r="A3122">
        <v>1194237</v>
      </c>
      <c r="B3122" t="s">
        <v>2857</v>
      </c>
      <c r="C3122" t="s">
        <v>1705</v>
      </c>
      <c r="D3122" t="s">
        <v>4</v>
      </c>
      <c r="E3122" s="3" t="s">
        <v>4</v>
      </c>
      <c r="F3122" t="s">
        <v>1706</v>
      </c>
      <c r="G3122" s="5" t="str">
        <f t="shared" si="48"/>
        <v>View Response</v>
      </c>
      <c r="H3122" t="s">
        <v>3020</v>
      </c>
      <c r="I3122" t="s">
        <v>3024</v>
      </c>
      <c r="J3122" t="s">
        <v>3022</v>
      </c>
      <c r="L3122" t="s">
        <v>2977</v>
      </c>
    </row>
    <row r="3123" spans="1:14" x14ac:dyDescent="0.35">
      <c r="A3123">
        <v>1194237</v>
      </c>
      <c r="B3123" t="s">
        <v>2857</v>
      </c>
      <c r="C3123" t="s">
        <v>1705</v>
      </c>
      <c r="D3123" t="s">
        <v>4</v>
      </c>
      <c r="E3123" s="3" t="s">
        <v>4</v>
      </c>
      <c r="F3123" t="s">
        <v>1706</v>
      </c>
      <c r="G3123" s="5" t="str">
        <f t="shared" si="48"/>
        <v>View Response</v>
      </c>
      <c r="H3123" t="s">
        <v>3020</v>
      </c>
      <c r="I3123" t="s">
        <v>3024</v>
      </c>
      <c r="J3123" t="s">
        <v>3022</v>
      </c>
      <c r="L3123" t="s">
        <v>2955</v>
      </c>
    </row>
    <row r="3124" spans="1:14" x14ac:dyDescent="0.35">
      <c r="A3124">
        <v>1194237</v>
      </c>
      <c r="B3124" t="s">
        <v>2857</v>
      </c>
      <c r="C3124" t="s">
        <v>1705</v>
      </c>
      <c r="D3124" t="s">
        <v>4</v>
      </c>
      <c r="E3124" s="3" t="s">
        <v>4</v>
      </c>
      <c r="F3124" t="s">
        <v>1706</v>
      </c>
      <c r="G3124" s="5" t="str">
        <f t="shared" si="48"/>
        <v>View Response</v>
      </c>
      <c r="H3124" t="s">
        <v>3020</v>
      </c>
      <c r="I3124" t="s">
        <v>3024</v>
      </c>
      <c r="J3124" t="s">
        <v>3022</v>
      </c>
      <c r="L3124" t="s">
        <v>2968</v>
      </c>
    </row>
    <row r="3125" spans="1:14" x14ac:dyDescent="0.35">
      <c r="A3125">
        <v>1194237</v>
      </c>
      <c r="B3125" t="s">
        <v>2857</v>
      </c>
      <c r="C3125" t="s">
        <v>1705</v>
      </c>
      <c r="D3125" t="s">
        <v>4</v>
      </c>
      <c r="E3125" s="3" t="s">
        <v>4</v>
      </c>
      <c r="F3125" t="s">
        <v>1706</v>
      </c>
      <c r="G3125" s="5" t="str">
        <f t="shared" si="48"/>
        <v>View Response</v>
      </c>
      <c r="H3125" t="s">
        <v>3020</v>
      </c>
      <c r="I3125" t="s">
        <v>3024</v>
      </c>
      <c r="J3125" t="s">
        <v>3022</v>
      </c>
      <c r="L3125" t="s">
        <v>2981</v>
      </c>
    </row>
    <row r="3126" spans="1:14" x14ac:dyDescent="0.35">
      <c r="A3126">
        <v>1194237</v>
      </c>
      <c r="B3126" t="s">
        <v>2857</v>
      </c>
      <c r="C3126" t="s">
        <v>1705</v>
      </c>
      <c r="D3126" t="s">
        <v>4</v>
      </c>
      <c r="E3126" s="3" t="s">
        <v>4</v>
      </c>
      <c r="F3126" t="s">
        <v>1706</v>
      </c>
      <c r="G3126" s="5" t="str">
        <f t="shared" si="48"/>
        <v>View Response</v>
      </c>
      <c r="H3126" t="s">
        <v>3020</v>
      </c>
      <c r="I3126" t="s">
        <v>3024</v>
      </c>
      <c r="J3126" t="s">
        <v>3022</v>
      </c>
      <c r="L3126" t="s">
        <v>2982</v>
      </c>
    </row>
    <row r="3127" spans="1:14" x14ac:dyDescent="0.35">
      <c r="A3127">
        <v>1194237</v>
      </c>
      <c r="B3127" t="s">
        <v>2857</v>
      </c>
      <c r="C3127" t="s">
        <v>1705</v>
      </c>
      <c r="D3127" t="s">
        <v>4</v>
      </c>
      <c r="E3127" s="3" t="s">
        <v>4</v>
      </c>
      <c r="F3127" t="s">
        <v>1706</v>
      </c>
      <c r="G3127" s="5" t="str">
        <f t="shared" si="48"/>
        <v>View Response</v>
      </c>
      <c r="H3127" t="s">
        <v>3020</v>
      </c>
      <c r="I3127" t="s">
        <v>3024</v>
      </c>
      <c r="J3127" t="s">
        <v>3022</v>
      </c>
      <c r="L3127" t="s">
        <v>2944</v>
      </c>
    </row>
    <row r="3128" spans="1:14" x14ac:dyDescent="0.35">
      <c r="A3128">
        <v>1194237</v>
      </c>
      <c r="B3128" t="s">
        <v>2857</v>
      </c>
      <c r="C3128" t="s">
        <v>1705</v>
      </c>
      <c r="D3128" t="s">
        <v>4</v>
      </c>
      <c r="E3128" s="3" t="s">
        <v>4</v>
      </c>
      <c r="F3128" t="s">
        <v>1706</v>
      </c>
      <c r="G3128" s="5" t="str">
        <f t="shared" si="48"/>
        <v>View Response</v>
      </c>
      <c r="H3128" t="s">
        <v>3020</v>
      </c>
      <c r="I3128" t="s">
        <v>3024</v>
      </c>
      <c r="J3128" t="s">
        <v>3022</v>
      </c>
      <c r="M3128" t="s">
        <v>2917</v>
      </c>
    </row>
    <row r="3129" spans="1:14" x14ac:dyDescent="0.35">
      <c r="A3129">
        <v>1194237</v>
      </c>
      <c r="B3129" t="s">
        <v>2857</v>
      </c>
      <c r="C3129" t="s">
        <v>1705</v>
      </c>
      <c r="D3129" t="s">
        <v>4</v>
      </c>
      <c r="E3129" s="3" t="s">
        <v>4</v>
      </c>
      <c r="F3129" t="s">
        <v>1706</v>
      </c>
      <c r="G3129" s="5" t="str">
        <f t="shared" si="48"/>
        <v>View Response</v>
      </c>
      <c r="H3129" t="s">
        <v>3020</v>
      </c>
      <c r="I3129" t="s">
        <v>3024</v>
      </c>
      <c r="J3129" t="s">
        <v>3022</v>
      </c>
      <c r="M3129" t="s">
        <v>2916</v>
      </c>
    </row>
    <row r="3130" spans="1:14" x14ac:dyDescent="0.35">
      <c r="A3130">
        <v>1194237</v>
      </c>
      <c r="B3130" t="s">
        <v>2857</v>
      </c>
      <c r="C3130" t="s">
        <v>1705</v>
      </c>
      <c r="D3130" t="s">
        <v>4</v>
      </c>
      <c r="E3130" s="3" t="s">
        <v>4</v>
      </c>
      <c r="F3130" t="s">
        <v>1706</v>
      </c>
      <c r="G3130" s="5" t="str">
        <f t="shared" si="48"/>
        <v>View Response</v>
      </c>
      <c r="H3130" t="s">
        <v>3020</v>
      </c>
      <c r="I3130" t="s">
        <v>3024</v>
      </c>
      <c r="J3130" t="s">
        <v>3022</v>
      </c>
      <c r="M3130" t="s">
        <v>2922</v>
      </c>
    </row>
    <row r="3131" spans="1:14" x14ac:dyDescent="0.35">
      <c r="A3131">
        <v>1194238</v>
      </c>
      <c r="B3131" t="s">
        <v>2858</v>
      </c>
      <c r="C3131" t="s">
        <v>1707</v>
      </c>
      <c r="D3131" t="s">
        <v>4</v>
      </c>
      <c r="E3131" s="3" t="s">
        <v>127</v>
      </c>
      <c r="F3131" t="s">
        <v>1708</v>
      </c>
      <c r="G3131" s="5" t="str">
        <f t="shared" si="48"/>
        <v>View Response</v>
      </c>
      <c r="H3131" t="s">
        <v>3020</v>
      </c>
      <c r="I3131" t="s">
        <v>3023</v>
      </c>
      <c r="J3131" t="s">
        <v>3029</v>
      </c>
      <c r="N3131" t="s">
        <v>338</v>
      </c>
    </row>
    <row r="3132" spans="1:14" x14ac:dyDescent="0.35">
      <c r="A3132">
        <v>1194238</v>
      </c>
      <c r="B3132" t="s">
        <v>2858</v>
      </c>
      <c r="C3132" t="s">
        <v>1707</v>
      </c>
      <c r="D3132" t="s">
        <v>4</v>
      </c>
      <c r="E3132" s="3" t="s">
        <v>127</v>
      </c>
      <c r="F3132" t="s">
        <v>1708</v>
      </c>
      <c r="G3132" s="5" t="str">
        <f t="shared" si="48"/>
        <v>View Response</v>
      </c>
      <c r="H3132" t="s">
        <v>3020</v>
      </c>
      <c r="I3132" t="s">
        <v>3023</v>
      </c>
      <c r="J3132" t="s">
        <v>3029</v>
      </c>
      <c r="M3132" t="s">
        <v>2922</v>
      </c>
    </row>
    <row r="3133" spans="1:14" x14ac:dyDescent="0.35">
      <c r="A3133">
        <v>1194241</v>
      </c>
      <c r="B3133" t="s">
        <v>2859</v>
      </c>
      <c r="C3133" t="s">
        <v>1709</v>
      </c>
      <c r="D3133" t="s">
        <v>1710</v>
      </c>
      <c r="E3133" s="3" t="s">
        <v>127</v>
      </c>
      <c r="F3133" t="s">
        <v>1711</v>
      </c>
      <c r="G3133" s="5" t="str">
        <f t="shared" si="48"/>
        <v>View Response</v>
      </c>
      <c r="H3133" t="s">
        <v>3020</v>
      </c>
      <c r="I3133" t="s">
        <v>3024</v>
      </c>
      <c r="J3133" t="s">
        <v>3022</v>
      </c>
      <c r="L3133" t="s">
        <v>2982</v>
      </c>
    </row>
    <row r="3134" spans="1:14" x14ac:dyDescent="0.35">
      <c r="A3134">
        <v>1194243</v>
      </c>
      <c r="B3134" t="s">
        <v>2858</v>
      </c>
      <c r="C3134" t="s">
        <v>1707</v>
      </c>
      <c r="D3134" t="s">
        <v>4</v>
      </c>
      <c r="E3134" s="3" t="s">
        <v>127</v>
      </c>
      <c r="F3134" t="s">
        <v>1712</v>
      </c>
      <c r="G3134" s="5" t="str">
        <f t="shared" si="48"/>
        <v>View Response</v>
      </c>
      <c r="H3134" t="s">
        <v>3020</v>
      </c>
      <c r="I3134" t="s">
        <v>3029</v>
      </c>
      <c r="J3134" t="s">
        <v>3021</v>
      </c>
      <c r="N3134" t="s">
        <v>338</v>
      </c>
    </row>
    <row r="3135" spans="1:14" x14ac:dyDescent="0.35">
      <c r="A3135">
        <v>1194243</v>
      </c>
      <c r="B3135" t="s">
        <v>2858</v>
      </c>
      <c r="C3135" t="s">
        <v>1707</v>
      </c>
      <c r="D3135" t="s">
        <v>4</v>
      </c>
      <c r="E3135" s="3" t="s">
        <v>127</v>
      </c>
      <c r="F3135" t="s">
        <v>1712</v>
      </c>
      <c r="G3135" s="5" t="str">
        <f t="shared" si="48"/>
        <v>View Response</v>
      </c>
      <c r="H3135" t="s">
        <v>3020</v>
      </c>
      <c r="I3135" t="s">
        <v>3029</v>
      </c>
      <c r="J3135" t="s">
        <v>3021</v>
      </c>
      <c r="M3135" t="s">
        <v>2922</v>
      </c>
    </row>
    <row r="3136" spans="1:14" x14ac:dyDescent="0.35">
      <c r="A3136">
        <v>1194244</v>
      </c>
      <c r="B3136" t="s">
        <v>1713</v>
      </c>
      <c r="C3136" t="s">
        <v>1713</v>
      </c>
      <c r="D3136" t="s">
        <v>1714</v>
      </c>
      <c r="E3136" s="3" t="s">
        <v>127</v>
      </c>
      <c r="F3136" t="s">
        <v>1715</v>
      </c>
      <c r="G3136" s="5" t="str">
        <f t="shared" si="48"/>
        <v>View Response</v>
      </c>
      <c r="H3136" t="s">
        <v>3020</v>
      </c>
      <c r="I3136" t="s">
        <v>3023</v>
      </c>
      <c r="J3136" t="s">
        <v>3021</v>
      </c>
      <c r="N3136" t="s">
        <v>338</v>
      </c>
    </row>
    <row r="3137" spans="1:14" x14ac:dyDescent="0.35">
      <c r="A3137">
        <v>1194244</v>
      </c>
      <c r="B3137" t="s">
        <v>1713</v>
      </c>
      <c r="C3137" t="s">
        <v>1713</v>
      </c>
      <c r="D3137" t="s">
        <v>1714</v>
      </c>
      <c r="E3137" s="3" t="s">
        <v>127</v>
      </c>
      <c r="F3137" t="s">
        <v>1715</v>
      </c>
      <c r="G3137" s="5" t="str">
        <f t="shared" si="48"/>
        <v>View Response</v>
      </c>
      <c r="H3137" t="s">
        <v>3020</v>
      </c>
      <c r="I3137" t="s">
        <v>3023</v>
      </c>
      <c r="J3137" t="s">
        <v>3021</v>
      </c>
      <c r="L3137" t="s">
        <v>2925</v>
      </c>
    </row>
    <row r="3138" spans="1:14" x14ac:dyDescent="0.35">
      <c r="A3138">
        <v>1194245</v>
      </c>
      <c r="B3138" t="s">
        <v>1716</v>
      </c>
      <c r="C3138" t="s">
        <v>1716</v>
      </c>
      <c r="D3138" t="s">
        <v>1717</v>
      </c>
      <c r="E3138" s="3" t="s">
        <v>4</v>
      </c>
      <c r="F3138" t="s">
        <v>1718</v>
      </c>
      <c r="G3138" s="5" t="str">
        <f t="shared" si="48"/>
        <v>View Response</v>
      </c>
      <c r="H3138" t="s">
        <v>3020</v>
      </c>
      <c r="I3138" t="s">
        <v>3023</v>
      </c>
      <c r="J3138" t="s">
        <v>3021</v>
      </c>
      <c r="N3138" t="s">
        <v>338</v>
      </c>
    </row>
    <row r="3139" spans="1:14" x14ac:dyDescent="0.35">
      <c r="A3139">
        <v>1194245</v>
      </c>
      <c r="B3139" t="s">
        <v>1716</v>
      </c>
      <c r="C3139" t="s">
        <v>1716</v>
      </c>
      <c r="D3139" t="s">
        <v>1717</v>
      </c>
      <c r="E3139" s="3" t="s">
        <v>4</v>
      </c>
      <c r="F3139" t="s">
        <v>1718</v>
      </c>
      <c r="G3139" s="5" t="str">
        <f t="shared" ref="G3139:G3202" si="49">HYPERLINK(F3139,"View Response")</f>
        <v>View Response</v>
      </c>
      <c r="H3139" t="s">
        <v>3020</v>
      </c>
      <c r="I3139" t="s">
        <v>3023</v>
      </c>
      <c r="J3139" t="s">
        <v>3021</v>
      </c>
      <c r="L3139" t="s">
        <v>2925</v>
      </c>
    </row>
    <row r="3140" spans="1:14" x14ac:dyDescent="0.35">
      <c r="A3140">
        <v>1194247</v>
      </c>
      <c r="B3140" t="s">
        <v>2860</v>
      </c>
      <c r="C3140" t="s">
        <v>1719</v>
      </c>
      <c r="D3140" t="s">
        <v>1720</v>
      </c>
      <c r="E3140" s="3" t="s">
        <v>127</v>
      </c>
      <c r="F3140" t="s">
        <v>1721</v>
      </c>
      <c r="G3140" s="5" t="str">
        <f t="shared" si="49"/>
        <v>View Response</v>
      </c>
      <c r="H3140" t="s">
        <v>3020</v>
      </c>
      <c r="I3140" t="s">
        <v>3023</v>
      </c>
      <c r="J3140" t="s">
        <v>3022</v>
      </c>
      <c r="N3140" t="s">
        <v>338</v>
      </c>
    </row>
    <row r="3141" spans="1:14" x14ac:dyDescent="0.35">
      <c r="A3141">
        <v>1194247</v>
      </c>
      <c r="B3141" t="s">
        <v>2860</v>
      </c>
      <c r="C3141" t="s">
        <v>1719</v>
      </c>
      <c r="D3141" t="s">
        <v>1720</v>
      </c>
      <c r="E3141" s="3" t="s">
        <v>127</v>
      </c>
      <c r="F3141" t="s">
        <v>1721</v>
      </c>
      <c r="G3141" s="5" t="str">
        <f t="shared" si="49"/>
        <v>View Response</v>
      </c>
      <c r="H3141" t="s">
        <v>3020</v>
      </c>
      <c r="I3141" t="s">
        <v>3023</v>
      </c>
      <c r="J3141" t="s">
        <v>3022</v>
      </c>
      <c r="L3141" t="s">
        <v>2968</v>
      </c>
    </row>
    <row r="3142" spans="1:14" x14ac:dyDescent="0.35">
      <c r="A3142">
        <v>1194247</v>
      </c>
      <c r="B3142" t="s">
        <v>2860</v>
      </c>
      <c r="C3142" t="s">
        <v>1719</v>
      </c>
      <c r="D3142" t="s">
        <v>1720</v>
      </c>
      <c r="E3142" s="3" t="s">
        <v>127</v>
      </c>
      <c r="F3142" t="s">
        <v>1721</v>
      </c>
      <c r="G3142" s="5" t="str">
        <f t="shared" si="49"/>
        <v>View Response</v>
      </c>
      <c r="H3142" t="s">
        <v>3020</v>
      </c>
      <c r="I3142" t="s">
        <v>3023</v>
      </c>
      <c r="J3142" t="s">
        <v>3022</v>
      </c>
      <c r="L3142" t="s">
        <v>2982</v>
      </c>
    </row>
    <row r="3143" spans="1:14" x14ac:dyDescent="0.35">
      <c r="A3143">
        <v>1194247</v>
      </c>
      <c r="B3143" t="s">
        <v>2860</v>
      </c>
      <c r="C3143" t="s">
        <v>1719</v>
      </c>
      <c r="D3143" t="s">
        <v>1720</v>
      </c>
      <c r="E3143" s="3" t="s">
        <v>127</v>
      </c>
      <c r="F3143" t="s">
        <v>1721</v>
      </c>
      <c r="G3143" s="5" t="str">
        <f t="shared" si="49"/>
        <v>View Response</v>
      </c>
      <c r="H3143" t="s">
        <v>3020</v>
      </c>
      <c r="I3143" t="s">
        <v>3023</v>
      </c>
      <c r="J3143" t="s">
        <v>3022</v>
      </c>
      <c r="M3143" t="s">
        <v>3003</v>
      </c>
    </row>
    <row r="3144" spans="1:14" x14ac:dyDescent="0.35">
      <c r="A3144">
        <v>1194248</v>
      </c>
      <c r="B3144" t="s">
        <v>2858</v>
      </c>
      <c r="C3144" t="s">
        <v>1707</v>
      </c>
      <c r="D3144" t="s">
        <v>4</v>
      </c>
      <c r="E3144" s="3" t="s">
        <v>127</v>
      </c>
      <c r="F3144" t="s">
        <v>1722</v>
      </c>
      <c r="G3144" s="5" t="str">
        <f t="shared" si="49"/>
        <v>View Response</v>
      </c>
      <c r="H3144" t="s">
        <v>3020</v>
      </c>
      <c r="I3144" t="s">
        <v>3023</v>
      </c>
      <c r="J3144" t="s">
        <v>3029</v>
      </c>
      <c r="N3144" t="s">
        <v>338</v>
      </c>
    </row>
    <row r="3145" spans="1:14" x14ac:dyDescent="0.35">
      <c r="A3145">
        <v>1194248</v>
      </c>
      <c r="B3145" t="s">
        <v>2858</v>
      </c>
      <c r="C3145" t="s">
        <v>1707</v>
      </c>
      <c r="D3145" t="s">
        <v>4</v>
      </c>
      <c r="E3145" s="3" t="s">
        <v>127</v>
      </c>
      <c r="F3145" t="s">
        <v>1722</v>
      </c>
      <c r="G3145" s="5" t="str">
        <f t="shared" si="49"/>
        <v>View Response</v>
      </c>
      <c r="H3145" t="s">
        <v>3020</v>
      </c>
      <c r="I3145" t="s">
        <v>3023</v>
      </c>
      <c r="J3145" t="s">
        <v>3029</v>
      </c>
      <c r="L3145" t="s">
        <v>2925</v>
      </c>
    </row>
    <row r="3146" spans="1:14" x14ac:dyDescent="0.35">
      <c r="A3146">
        <v>1194248</v>
      </c>
      <c r="B3146" t="s">
        <v>2858</v>
      </c>
      <c r="C3146" t="s">
        <v>1707</v>
      </c>
      <c r="D3146" t="s">
        <v>4</v>
      </c>
      <c r="E3146" s="3" t="s">
        <v>127</v>
      </c>
      <c r="F3146" t="s">
        <v>1722</v>
      </c>
      <c r="G3146" s="5" t="str">
        <f t="shared" si="49"/>
        <v>View Response</v>
      </c>
      <c r="H3146" t="s">
        <v>3020</v>
      </c>
      <c r="I3146" t="s">
        <v>3023</v>
      </c>
      <c r="J3146" t="s">
        <v>3029</v>
      </c>
      <c r="M3146" t="s">
        <v>2996</v>
      </c>
    </row>
    <row r="3147" spans="1:14" x14ac:dyDescent="0.35">
      <c r="A3147">
        <v>1194248</v>
      </c>
      <c r="B3147" t="s">
        <v>2858</v>
      </c>
      <c r="C3147" t="s">
        <v>1707</v>
      </c>
      <c r="D3147" t="s">
        <v>4</v>
      </c>
      <c r="E3147" s="3" t="s">
        <v>127</v>
      </c>
      <c r="F3147" t="s">
        <v>1722</v>
      </c>
      <c r="G3147" s="5" t="str">
        <f t="shared" si="49"/>
        <v>View Response</v>
      </c>
      <c r="H3147" t="s">
        <v>3020</v>
      </c>
      <c r="I3147" t="s">
        <v>3023</v>
      </c>
      <c r="J3147" t="s">
        <v>3029</v>
      </c>
      <c r="M3147" t="s">
        <v>2970</v>
      </c>
    </row>
    <row r="3148" spans="1:14" x14ac:dyDescent="0.35">
      <c r="A3148">
        <v>1194248</v>
      </c>
      <c r="B3148" t="s">
        <v>2858</v>
      </c>
      <c r="C3148" t="s">
        <v>1707</v>
      </c>
      <c r="D3148" t="s">
        <v>4</v>
      </c>
      <c r="E3148" s="3" t="s">
        <v>127</v>
      </c>
      <c r="F3148" t="s">
        <v>1722</v>
      </c>
      <c r="G3148" s="5" t="str">
        <f t="shared" si="49"/>
        <v>View Response</v>
      </c>
      <c r="H3148" t="s">
        <v>3020</v>
      </c>
      <c r="I3148" t="s">
        <v>3023</v>
      </c>
      <c r="J3148" t="s">
        <v>3029</v>
      </c>
      <c r="M3148" t="s">
        <v>2971</v>
      </c>
    </row>
    <row r="3149" spans="1:14" x14ac:dyDescent="0.35">
      <c r="A3149">
        <v>1194250</v>
      </c>
      <c r="B3149" t="s">
        <v>2860</v>
      </c>
      <c r="C3149" t="s">
        <v>1719</v>
      </c>
      <c r="D3149" t="s">
        <v>1720</v>
      </c>
      <c r="E3149" s="3" t="s">
        <v>127</v>
      </c>
      <c r="F3149" t="s">
        <v>1723</v>
      </c>
      <c r="G3149" s="5" t="str">
        <f t="shared" si="49"/>
        <v>View Response</v>
      </c>
      <c r="H3149" t="s">
        <v>3020</v>
      </c>
      <c r="I3149" t="s">
        <v>3023</v>
      </c>
      <c r="J3149" t="s">
        <v>3022</v>
      </c>
      <c r="N3149" t="s">
        <v>338</v>
      </c>
    </row>
    <row r="3150" spans="1:14" x14ac:dyDescent="0.35">
      <c r="A3150">
        <v>1194250</v>
      </c>
      <c r="B3150" t="s">
        <v>2860</v>
      </c>
      <c r="C3150" t="s">
        <v>1719</v>
      </c>
      <c r="D3150" t="s">
        <v>1720</v>
      </c>
      <c r="E3150" s="3" t="s">
        <v>127</v>
      </c>
      <c r="F3150" t="s">
        <v>1723</v>
      </c>
      <c r="G3150" s="5" t="str">
        <f t="shared" si="49"/>
        <v>View Response</v>
      </c>
      <c r="H3150" t="s">
        <v>3020</v>
      </c>
      <c r="I3150" t="s">
        <v>3023</v>
      </c>
      <c r="J3150" t="s">
        <v>3022</v>
      </c>
      <c r="L3150" t="s">
        <v>2925</v>
      </c>
    </row>
    <row r="3151" spans="1:14" x14ac:dyDescent="0.35">
      <c r="A3151">
        <v>1194251</v>
      </c>
      <c r="B3151" t="s">
        <v>2858</v>
      </c>
      <c r="C3151" t="s">
        <v>1707</v>
      </c>
      <c r="D3151" t="s">
        <v>4</v>
      </c>
      <c r="E3151" s="3" t="s">
        <v>127</v>
      </c>
      <c r="F3151" t="s">
        <v>1724</v>
      </c>
      <c r="G3151" s="5" t="str">
        <f t="shared" si="49"/>
        <v>View Response</v>
      </c>
      <c r="H3151" t="s">
        <v>3019</v>
      </c>
      <c r="I3151" t="s">
        <v>3024</v>
      </c>
      <c r="J3151" t="s">
        <v>3029</v>
      </c>
      <c r="M3151" t="s">
        <v>2926</v>
      </c>
    </row>
    <row r="3152" spans="1:14" x14ac:dyDescent="0.35">
      <c r="A3152">
        <v>1194251</v>
      </c>
      <c r="B3152" t="s">
        <v>2858</v>
      </c>
      <c r="C3152" t="s">
        <v>1707</v>
      </c>
      <c r="D3152" t="s">
        <v>4</v>
      </c>
      <c r="E3152" s="3" t="s">
        <v>127</v>
      </c>
      <c r="F3152" t="s">
        <v>1724</v>
      </c>
      <c r="G3152" s="5" t="str">
        <f t="shared" si="49"/>
        <v>View Response</v>
      </c>
      <c r="H3152" t="s">
        <v>3019</v>
      </c>
      <c r="I3152" t="s">
        <v>3024</v>
      </c>
      <c r="J3152" t="s">
        <v>3029</v>
      </c>
      <c r="M3152" t="s">
        <v>2927</v>
      </c>
    </row>
    <row r="3153" spans="1:14" x14ac:dyDescent="0.35">
      <c r="A3153">
        <v>1194253</v>
      </c>
      <c r="B3153" t="s">
        <v>2858</v>
      </c>
      <c r="C3153" t="s">
        <v>1707</v>
      </c>
      <c r="D3153" t="s">
        <v>4</v>
      </c>
      <c r="E3153" s="3" t="s">
        <v>127</v>
      </c>
      <c r="F3153" t="s">
        <v>1725</v>
      </c>
      <c r="G3153" s="5" t="str">
        <f t="shared" si="49"/>
        <v>View Response</v>
      </c>
      <c r="H3153" t="s">
        <v>3019</v>
      </c>
      <c r="I3153" t="s">
        <v>3024</v>
      </c>
      <c r="J3153" t="s">
        <v>3029</v>
      </c>
      <c r="M3153" t="s">
        <v>2992</v>
      </c>
    </row>
    <row r="3154" spans="1:14" x14ac:dyDescent="0.35">
      <c r="A3154">
        <v>1194253</v>
      </c>
      <c r="B3154" t="s">
        <v>2858</v>
      </c>
      <c r="C3154" t="s">
        <v>1707</v>
      </c>
      <c r="D3154" t="s">
        <v>4</v>
      </c>
      <c r="E3154" s="3" t="s">
        <v>127</v>
      </c>
      <c r="F3154" t="s">
        <v>1725</v>
      </c>
      <c r="G3154" s="5" t="str">
        <f t="shared" si="49"/>
        <v>View Response</v>
      </c>
      <c r="H3154" t="s">
        <v>3019</v>
      </c>
      <c r="I3154" t="s">
        <v>3024</v>
      </c>
      <c r="J3154" t="s">
        <v>3029</v>
      </c>
      <c r="M3154" t="s">
        <v>2993</v>
      </c>
    </row>
    <row r="3155" spans="1:14" x14ac:dyDescent="0.35">
      <c r="A3155">
        <v>1194254</v>
      </c>
      <c r="B3155" t="s">
        <v>2861</v>
      </c>
      <c r="C3155" t="s">
        <v>1726</v>
      </c>
      <c r="D3155" t="s">
        <v>1727</v>
      </c>
      <c r="E3155" s="3" t="s">
        <v>127</v>
      </c>
      <c r="F3155" t="s">
        <v>1728</v>
      </c>
      <c r="G3155" s="5" t="str">
        <f t="shared" si="49"/>
        <v>View Response</v>
      </c>
      <c r="H3155" t="s">
        <v>3020</v>
      </c>
      <c r="I3155" t="s">
        <v>3023</v>
      </c>
      <c r="J3155" t="s">
        <v>3021</v>
      </c>
      <c r="N3155" t="s">
        <v>338</v>
      </c>
    </row>
    <row r="3156" spans="1:14" x14ac:dyDescent="0.35">
      <c r="A3156">
        <v>1194254</v>
      </c>
      <c r="B3156" t="s">
        <v>2861</v>
      </c>
      <c r="C3156" t="s">
        <v>1726</v>
      </c>
      <c r="D3156" t="s">
        <v>1727</v>
      </c>
      <c r="E3156" s="3" t="s">
        <v>127</v>
      </c>
      <c r="F3156" t="s">
        <v>1728</v>
      </c>
      <c r="G3156" s="5" t="str">
        <f t="shared" si="49"/>
        <v>View Response</v>
      </c>
      <c r="H3156" t="s">
        <v>3020</v>
      </c>
      <c r="I3156" t="s">
        <v>3023</v>
      </c>
      <c r="J3156" t="s">
        <v>3021</v>
      </c>
      <c r="L3156" t="s">
        <v>2925</v>
      </c>
    </row>
    <row r="3157" spans="1:14" x14ac:dyDescent="0.35">
      <c r="A3157">
        <v>1194258</v>
      </c>
      <c r="B3157" t="s">
        <v>2858</v>
      </c>
      <c r="C3157" t="s">
        <v>1707</v>
      </c>
      <c r="D3157" t="s">
        <v>4</v>
      </c>
      <c r="E3157" s="3" t="s">
        <v>127</v>
      </c>
      <c r="F3157" t="s">
        <v>1729</v>
      </c>
      <c r="G3157" s="5" t="str">
        <f t="shared" si="49"/>
        <v>View Response</v>
      </c>
      <c r="H3157" t="s">
        <v>3020</v>
      </c>
      <c r="I3157" t="s">
        <v>3023</v>
      </c>
      <c r="J3157" t="s">
        <v>3029</v>
      </c>
      <c r="L3157" t="s">
        <v>2954</v>
      </c>
    </row>
    <row r="3158" spans="1:14" x14ac:dyDescent="0.35">
      <c r="A3158">
        <v>1194259</v>
      </c>
      <c r="B3158" t="s">
        <v>2858</v>
      </c>
      <c r="C3158" t="s">
        <v>1707</v>
      </c>
      <c r="D3158" t="s">
        <v>4</v>
      </c>
      <c r="E3158" s="3" t="s">
        <v>127</v>
      </c>
      <c r="F3158" t="s">
        <v>1730</v>
      </c>
      <c r="G3158" s="5" t="str">
        <f t="shared" si="49"/>
        <v>View Response</v>
      </c>
      <c r="H3158" t="s">
        <v>3020</v>
      </c>
      <c r="I3158" t="s">
        <v>3023</v>
      </c>
      <c r="J3158" t="s">
        <v>3029</v>
      </c>
      <c r="L3158" t="s">
        <v>2954</v>
      </c>
    </row>
    <row r="3159" spans="1:14" x14ac:dyDescent="0.35">
      <c r="A3159">
        <v>1194260</v>
      </c>
      <c r="B3159" t="s">
        <v>2862</v>
      </c>
      <c r="C3159" t="s">
        <v>1731</v>
      </c>
      <c r="D3159" t="s">
        <v>1732</v>
      </c>
      <c r="E3159" s="3" t="s">
        <v>127</v>
      </c>
      <c r="F3159" t="s">
        <v>1733</v>
      </c>
      <c r="G3159" s="5" t="str">
        <f t="shared" si="49"/>
        <v>View Response</v>
      </c>
      <c r="H3159" t="s">
        <v>3020</v>
      </c>
      <c r="I3159" t="s">
        <v>3023</v>
      </c>
      <c r="J3159" t="s">
        <v>3021</v>
      </c>
      <c r="N3159" t="s">
        <v>338</v>
      </c>
    </row>
    <row r="3160" spans="1:14" x14ac:dyDescent="0.35">
      <c r="A3160">
        <v>1194260</v>
      </c>
      <c r="B3160" t="s">
        <v>2862</v>
      </c>
      <c r="C3160" t="s">
        <v>1731</v>
      </c>
      <c r="D3160" t="s">
        <v>1732</v>
      </c>
      <c r="E3160" s="3" t="s">
        <v>127</v>
      </c>
      <c r="F3160" t="s">
        <v>1733</v>
      </c>
      <c r="G3160" s="5" t="str">
        <f t="shared" si="49"/>
        <v>View Response</v>
      </c>
      <c r="H3160" t="s">
        <v>3020</v>
      </c>
      <c r="I3160" t="s">
        <v>3023</v>
      </c>
      <c r="J3160" t="s">
        <v>3021</v>
      </c>
      <c r="L3160" t="s">
        <v>2925</v>
      </c>
    </row>
    <row r="3161" spans="1:14" x14ac:dyDescent="0.35">
      <c r="A3161">
        <v>1194260</v>
      </c>
      <c r="B3161" t="s">
        <v>2862</v>
      </c>
      <c r="C3161" t="s">
        <v>1731</v>
      </c>
      <c r="D3161" t="s">
        <v>1732</v>
      </c>
      <c r="E3161" s="3" t="s">
        <v>127</v>
      </c>
      <c r="F3161" t="s">
        <v>1733</v>
      </c>
      <c r="G3161" s="5" t="str">
        <f t="shared" si="49"/>
        <v>View Response</v>
      </c>
      <c r="H3161" t="s">
        <v>3020</v>
      </c>
      <c r="I3161" t="s">
        <v>3023</v>
      </c>
      <c r="J3161" t="s">
        <v>3021</v>
      </c>
      <c r="M3161" t="s">
        <v>2983</v>
      </c>
    </row>
    <row r="3162" spans="1:14" x14ac:dyDescent="0.35">
      <c r="A3162">
        <v>1194260</v>
      </c>
      <c r="B3162" t="s">
        <v>2862</v>
      </c>
      <c r="C3162" t="s">
        <v>1731</v>
      </c>
      <c r="D3162" t="s">
        <v>1732</v>
      </c>
      <c r="E3162" s="3" t="s">
        <v>127</v>
      </c>
      <c r="F3162" t="s">
        <v>1733</v>
      </c>
      <c r="G3162" s="5" t="str">
        <f t="shared" si="49"/>
        <v>View Response</v>
      </c>
      <c r="H3162" t="s">
        <v>3020</v>
      </c>
      <c r="I3162" t="s">
        <v>3023</v>
      </c>
      <c r="J3162" t="s">
        <v>3021</v>
      </c>
      <c r="M3162" t="s">
        <v>2984</v>
      </c>
    </row>
    <row r="3163" spans="1:14" x14ac:dyDescent="0.35">
      <c r="A3163">
        <v>1194263</v>
      </c>
      <c r="B3163" t="s">
        <v>2858</v>
      </c>
      <c r="C3163" t="s">
        <v>1707</v>
      </c>
      <c r="D3163" t="s">
        <v>4</v>
      </c>
      <c r="E3163" s="3" t="s">
        <v>127</v>
      </c>
      <c r="F3163" t="s">
        <v>1734</v>
      </c>
      <c r="G3163" s="5" t="str">
        <f t="shared" si="49"/>
        <v>View Response</v>
      </c>
      <c r="H3163" t="s">
        <v>3020</v>
      </c>
      <c r="I3163" t="s">
        <v>3023</v>
      </c>
      <c r="J3163" t="s">
        <v>3021</v>
      </c>
      <c r="L3163" t="s">
        <v>2925</v>
      </c>
    </row>
    <row r="3164" spans="1:14" x14ac:dyDescent="0.35">
      <c r="A3164">
        <v>1194264</v>
      </c>
      <c r="B3164" t="s">
        <v>2858</v>
      </c>
      <c r="C3164" t="s">
        <v>1707</v>
      </c>
      <c r="D3164" t="s">
        <v>4</v>
      </c>
      <c r="E3164" s="3" t="s">
        <v>127</v>
      </c>
      <c r="F3164" t="s">
        <v>1735</v>
      </c>
      <c r="G3164" s="5" t="str">
        <f t="shared" si="49"/>
        <v>View Response</v>
      </c>
      <c r="H3164" t="s">
        <v>3020</v>
      </c>
      <c r="I3164" t="s">
        <v>3023</v>
      </c>
      <c r="J3164" t="s">
        <v>3021</v>
      </c>
      <c r="L3164" t="s">
        <v>2958</v>
      </c>
    </row>
    <row r="3165" spans="1:14" x14ac:dyDescent="0.35">
      <c r="A3165">
        <v>1194265</v>
      </c>
      <c r="B3165" t="s">
        <v>2863</v>
      </c>
      <c r="C3165" t="s">
        <v>1736</v>
      </c>
      <c r="D3165" t="s">
        <v>1737</v>
      </c>
      <c r="E3165" s="3" t="s">
        <v>127</v>
      </c>
      <c r="F3165" t="s">
        <v>1738</v>
      </c>
      <c r="G3165" s="5" t="str">
        <f t="shared" si="49"/>
        <v>View Response</v>
      </c>
      <c r="H3165" t="s">
        <v>3020</v>
      </c>
      <c r="I3165" t="s">
        <v>3024</v>
      </c>
      <c r="J3165" t="s">
        <v>3022</v>
      </c>
      <c r="M3165" t="s">
        <v>2945</v>
      </c>
    </row>
    <row r="3166" spans="1:14" x14ac:dyDescent="0.35">
      <c r="A3166">
        <v>1194265</v>
      </c>
      <c r="B3166" t="s">
        <v>2863</v>
      </c>
      <c r="C3166" t="s">
        <v>1736</v>
      </c>
      <c r="D3166" t="s">
        <v>1737</v>
      </c>
      <c r="E3166" s="3" t="s">
        <v>127</v>
      </c>
      <c r="F3166" t="s">
        <v>1738</v>
      </c>
      <c r="G3166" s="5" t="str">
        <f t="shared" si="49"/>
        <v>View Response</v>
      </c>
      <c r="H3166" t="s">
        <v>3020</v>
      </c>
      <c r="I3166" t="s">
        <v>3024</v>
      </c>
      <c r="J3166" t="s">
        <v>3022</v>
      </c>
      <c r="M3166" t="s">
        <v>2947</v>
      </c>
    </row>
    <row r="3167" spans="1:14" x14ac:dyDescent="0.35">
      <c r="A3167">
        <v>1194270</v>
      </c>
      <c r="B3167" t="s">
        <v>2833</v>
      </c>
      <c r="C3167" t="s">
        <v>4</v>
      </c>
      <c r="D3167" t="s">
        <v>1680</v>
      </c>
      <c r="E3167" s="3" t="s">
        <v>127</v>
      </c>
      <c r="F3167" t="s">
        <v>1739</v>
      </c>
      <c r="G3167" s="5" t="str">
        <f t="shared" si="49"/>
        <v>View Response</v>
      </c>
      <c r="H3167" t="s">
        <v>3020</v>
      </c>
      <c r="I3167" t="s">
        <v>3024</v>
      </c>
      <c r="J3167" t="s">
        <v>3022</v>
      </c>
      <c r="L3167" t="s">
        <v>2937</v>
      </c>
    </row>
    <row r="3168" spans="1:14" x14ac:dyDescent="0.35">
      <c r="A3168">
        <v>1194271</v>
      </c>
      <c r="B3168" t="s">
        <v>2833</v>
      </c>
      <c r="C3168" t="s">
        <v>4</v>
      </c>
      <c r="D3168" t="s">
        <v>1680</v>
      </c>
      <c r="E3168" s="3" t="s">
        <v>127</v>
      </c>
      <c r="F3168" t="s">
        <v>1740</v>
      </c>
      <c r="G3168" s="5" t="str">
        <f t="shared" si="49"/>
        <v>View Response</v>
      </c>
      <c r="H3168" t="s">
        <v>3020</v>
      </c>
      <c r="I3168" t="s">
        <v>3024</v>
      </c>
      <c r="J3168" t="s">
        <v>3022</v>
      </c>
      <c r="L3168" t="s">
        <v>2990</v>
      </c>
    </row>
    <row r="3169" spans="1:14" x14ac:dyDescent="0.35">
      <c r="A3169">
        <v>1194272</v>
      </c>
      <c r="B3169" t="s">
        <v>2833</v>
      </c>
      <c r="C3169" t="s">
        <v>4</v>
      </c>
      <c r="D3169" t="s">
        <v>1680</v>
      </c>
      <c r="E3169" s="3" t="s">
        <v>127</v>
      </c>
      <c r="F3169" t="s">
        <v>1741</v>
      </c>
      <c r="G3169" s="5" t="str">
        <f t="shared" si="49"/>
        <v>View Response</v>
      </c>
      <c r="H3169" t="s">
        <v>3020</v>
      </c>
      <c r="I3169" t="s">
        <v>3024</v>
      </c>
      <c r="J3169" t="s">
        <v>3022</v>
      </c>
      <c r="L3169" t="s">
        <v>2930</v>
      </c>
    </row>
    <row r="3170" spans="1:14" x14ac:dyDescent="0.35">
      <c r="A3170">
        <v>1194273</v>
      </c>
      <c r="B3170" t="s">
        <v>2833</v>
      </c>
      <c r="C3170" t="s">
        <v>4</v>
      </c>
      <c r="D3170" t="s">
        <v>1680</v>
      </c>
      <c r="E3170" s="3" t="s">
        <v>127</v>
      </c>
      <c r="F3170" t="s">
        <v>1742</v>
      </c>
      <c r="G3170" s="5" t="str">
        <f t="shared" si="49"/>
        <v>View Response</v>
      </c>
      <c r="H3170" t="s">
        <v>3020</v>
      </c>
      <c r="I3170" t="s">
        <v>3024</v>
      </c>
      <c r="J3170" t="s">
        <v>3022</v>
      </c>
      <c r="L3170" t="s">
        <v>2954</v>
      </c>
    </row>
    <row r="3171" spans="1:14" x14ac:dyDescent="0.35">
      <c r="A3171">
        <v>1194274</v>
      </c>
      <c r="B3171" t="s">
        <v>2833</v>
      </c>
      <c r="C3171" t="s">
        <v>4</v>
      </c>
      <c r="D3171" t="s">
        <v>1680</v>
      </c>
      <c r="E3171" s="3" t="s">
        <v>127</v>
      </c>
      <c r="F3171" t="s">
        <v>1743</v>
      </c>
      <c r="G3171" s="5" t="str">
        <f t="shared" si="49"/>
        <v>View Response</v>
      </c>
      <c r="H3171" t="s">
        <v>3020</v>
      </c>
      <c r="I3171" t="s">
        <v>3024</v>
      </c>
      <c r="J3171" t="s">
        <v>3022</v>
      </c>
      <c r="L3171" t="s">
        <v>3005</v>
      </c>
    </row>
    <row r="3172" spans="1:14" x14ac:dyDescent="0.35">
      <c r="A3172">
        <v>1194275</v>
      </c>
      <c r="B3172" t="s">
        <v>2833</v>
      </c>
      <c r="C3172" t="s">
        <v>4</v>
      </c>
      <c r="D3172" t="s">
        <v>1680</v>
      </c>
      <c r="E3172" s="3" t="s">
        <v>127</v>
      </c>
      <c r="F3172" t="s">
        <v>1744</v>
      </c>
      <c r="G3172" s="5" t="str">
        <f t="shared" si="49"/>
        <v>View Response</v>
      </c>
      <c r="H3172" t="s">
        <v>3020</v>
      </c>
      <c r="I3172" t="s">
        <v>3024</v>
      </c>
      <c r="J3172" t="s">
        <v>3022</v>
      </c>
      <c r="L3172" t="s">
        <v>2961</v>
      </c>
    </row>
    <row r="3173" spans="1:14" x14ac:dyDescent="0.35">
      <c r="A3173">
        <v>1194276</v>
      </c>
      <c r="B3173" t="s">
        <v>2833</v>
      </c>
      <c r="C3173" t="s">
        <v>4</v>
      </c>
      <c r="D3173" t="s">
        <v>1680</v>
      </c>
      <c r="E3173" s="3" t="s">
        <v>127</v>
      </c>
      <c r="F3173" t="s">
        <v>1745</v>
      </c>
      <c r="G3173" s="5" t="str">
        <f t="shared" si="49"/>
        <v>View Response</v>
      </c>
      <c r="H3173" t="s">
        <v>3020</v>
      </c>
      <c r="I3173" t="s">
        <v>3024</v>
      </c>
      <c r="J3173" t="s">
        <v>3022</v>
      </c>
      <c r="L3173" t="s">
        <v>2948</v>
      </c>
    </row>
    <row r="3174" spans="1:14" x14ac:dyDescent="0.35">
      <c r="A3174">
        <v>1194277</v>
      </c>
      <c r="B3174" t="s">
        <v>2833</v>
      </c>
      <c r="C3174" t="s">
        <v>4</v>
      </c>
      <c r="D3174" t="s">
        <v>1680</v>
      </c>
      <c r="E3174" s="3" t="s">
        <v>127</v>
      </c>
      <c r="F3174" t="s">
        <v>1746</v>
      </c>
      <c r="G3174" s="5" t="str">
        <f t="shared" si="49"/>
        <v>View Response</v>
      </c>
      <c r="H3174" t="s">
        <v>3020</v>
      </c>
      <c r="I3174" t="s">
        <v>3024</v>
      </c>
      <c r="J3174" t="s">
        <v>3022</v>
      </c>
      <c r="L3174" t="s">
        <v>2998</v>
      </c>
    </row>
    <row r="3175" spans="1:14" x14ac:dyDescent="0.35">
      <c r="A3175">
        <v>1194279</v>
      </c>
      <c r="B3175" t="s">
        <v>2833</v>
      </c>
      <c r="C3175" t="s">
        <v>4</v>
      </c>
      <c r="D3175" t="s">
        <v>1680</v>
      </c>
      <c r="E3175" s="3" t="s">
        <v>127</v>
      </c>
      <c r="F3175" t="s">
        <v>1747</v>
      </c>
      <c r="G3175" s="5" t="str">
        <f t="shared" si="49"/>
        <v>View Response</v>
      </c>
      <c r="H3175" t="s">
        <v>3020</v>
      </c>
      <c r="I3175" t="s">
        <v>3024</v>
      </c>
      <c r="J3175" t="s">
        <v>3022</v>
      </c>
      <c r="L3175" t="s">
        <v>2958</v>
      </c>
    </row>
    <row r="3176" spans="1:14" x14ac:dyDescent="0.35">
      <c r="A3176">
        <v>1194291</v>
      </c>
      <c r="B3176" t="s">
        <v>2836</v>
      </c>
      <c r="C3176" t="s">
        <v>4</v>
      </c>
      <c r="D3176" t="s">
        <v>1748</v>
      </c>
      <c r="E3176" s="3" t="s">
        <v>4</v>
      </c>
      <c r="F3176" t="s">
        <v>1749</v>
      </c>
      <c r="G3176" s="5" t="str">
        <f t="shared" si="49"/>
        <v>View Response</v>
      </c>
      <c r="H3176" t="s">
        <v>3020</v>
      </c>
      <c r="I3176" t="s">
        <v>3029</v>
      </c>
      <c r="J3176" t="s">
        <v>3029</v>
      </c>
      <c r="N3176" t="s">
        <v>338</v>
      </c>
    </row>
    <row r="3177" spans="1:14" x14ac:dyDescent="0.35">
      <c r="A3177">
        <v>1194291</v>
      </c>
      <c r="B3177" t="s">
        <v>2836</v>
      </c>
      <c r="C3177" t="s">
        <v>4</v>
      </c>
      <c r="D3177" t="s">
        <v>1748</v>
      </c>
      <c r="E3177" s="3" t="s">
        <v>4</v>
      </c>
      <c r="F3177" t="s">
        <v>1749</v>
      </c>
      <c r="G3177" s="5" t="str">
        <f t="shared" si="49"/>
        <v>View Response</v>
      </c>
      <c r="H3177" t="s">
        <v>3020</v>
      </c>
      <c r="I3177" t="s">
        <v>3029</v>
      </c>
      <c r="J3177" t="s">
        <v>3029</v>
      </c>
      <c r="L3177" t="s">
        <v>2987</v>
      </c>
    </row>
    <row r="3178" spans="1:14" x14ac:dyDescent="0.35">
      <c r="A3178">
        <v>1194291</v>
      </c>
      <c r="B3178" t="s">
        <v>2836</v>
      </c>
      <c r="C3178" t="s">
        <v>4</v>
      </c>
      <c r="D3178" t="s">
        <v>1748</v>
      </c>
      <c r="E3178" s="3" t="s">
        <v>4</v>
      </c>
      <c r="F3178" t="s">
        <v>1749</v>
      </c>
      <c r="G3178" s="5" t="str">
        <f t="shared" si="49"/>
        <v>View Response</v>
      </c>
      <c r="H3178" t="s">
        <v>3020</v>
      </c>
      <c r="I3178" t="s">
        <v>3029</v>
      </c>
      <c r="J3178" t="s">
        <v>3029</v>
      </c>
      <c r="L3178" t="s">
        <v>2954</v>
      </c>
    </row>
    <row r="3179" spans="1:14" x14ac:dyDescent="0.35">
      <c r="A3179">
        <v>1194291</v>
      </c>
      <c r="B3179" t="s">
        <v>2836</v>
      </c>
      <c r="C3179" t="s">
        <v>4</v>
      </c>
      <c r="D3179" t="s">
        <v>1748</v>
      </c>
      <c r="E3179" s="3" t="s">
        <v>4</v>
      </c>
      <c r="F3179" t="s">
        <v>1749</v>
      </c>
      <c r="G3179" s="5" t="str">
        <f t="shared" si="49"/>
        <v>View Response</v>
      </c>
      <c r="H3179" t="s">
        <v>3020</v>
      </c>
      <c r="I3179" t="s">
        <v>3029</v>
      </c>
      <c r="J3179" t="s">
        <v>3029</v>
      </c>
      <c r="L3179" t="s">
        <v>2943</v>
      </c>
    </row>
    <row r="3180" spans="1:14" x14ac:dyDescent="0.35">
      <c r="A3180">
        <v>1194291</v>
      </c>
      <c r="B3180" t="s">
        <v>2836</v>
      </c>
      <c r="C3180" t="s">
        <v>4</v>
      </c>
      <c r="D3180" t="s">
        <v>1748</v>
      </c>
      <c r="E3180" s="3" t="s">
        <v>4</v>
      </c>
      <c r="F3180" t="s">
        <v>1749</v>
      </c>
      <c r="G3180" s="5" t="str">
        <f t="shared" si="49"/>
        <v>View Response</v>
      </c>
      <c r="H3180" t="s">
        <v>3020</v>
      </c>
      <c r="I3180" t="s">
        <v>3029</v>
      </c>
      <c r="J3180" t="s">
        <v>3029</v>
      </c>
      <c r="L3180" t="s">
        <v>2981</v>
      </c>
    </row>
    <row r="3181" spans="1:14" x14ac:dyDescent="0.35">
      <c r="A3181">
        <v>1194291</v>
      </c>
      <c r="B3181" t="s">
        <v>2836</v>
      </c>
      <c r="C3181" t="s">
        <v>4</v>
      </c>
      <c r="D3181" t="s">
        <v>1748</v>
      </c>
      <c r="E3181" s="3" t="s">
        <v>4</v>
      </c>
      <c r="F3181" t="s">
        <v>1749</v>
      </c>
      <c r="G3181" s="5" t="str">
        <f t="shared" si="49"/>
        <v>View Response</v>
      </c>
      <c r="H3181" t="s">
        <v>3020</v>
      </c>
      <c r="I3181" t="s">
        <v>3029</v>
      </c>
      <c r="J3181" t="s">
        <v>3029</v>
      </c>
      <c r="L3181" t="s">
        <v>2925</v>
      </c>
    </row>
    <row r="3182" spans="1:14" x14ac:dyDescent="0.35">
      <c r="A3182">
        <v>1194291</v>
      </c>
      <c r="B3182" t="s">
        <v>2836</v>
      </c>
      <c r="C3182" t="s">
        <v>4</v>
      </c>
      <c r="D3182" t="s">
        <v>1748</v>
      </c>
      <c r="E3182" s="3" t="s">
        <v>4</v>
      </c>
      <c r="F3182" t="s">
        <v>1749</v>
      </c>
      <c r="G3182" s="5" t="str">
        <f t="shared" si="49"/>
        <v>View Response</v>
      </c>
      <c r="H3182" t="s">
        <v>3020</v>
      </c>
      <c r="I3182" t="s">
        <v>3029</v>
      </c>
      <c r="J3182" t="s">
        <v>3029</v>
      </c>
      <c r="L3182" t="s">
        <v>2998</v>
      </c>
    </row>
    <row r="3183" spans="1:14" x14ac:dyDescent="0.35">
      <c r="A3183">
        <v>1194291</v>
      </c>
      <c r="B3183" t="s">
        <v>2836</v>
      </c>
      <c r="C3183" t="s">
        <v>4</v>
      </c>
      <c r="D3183" t="s">
        <v>1748</v>
      </c>
      <c r="E3183" s="3" t="s">
        <v>4</v>
      </c>
      <c r="F3183" t="s">
        <v>1749</v>
      </c>
      <c r="G3183" s="5" t="str">
        <f t="shared" si="49"/>
        <v>View Response</v>
      </c>
      <c r="H3183" t="s">
        <v>3020</v>
      </c>
      <c r="I3183" t="s">
        <v>3029</v>
      </c>
      <c r="J3183" t="s">
        <v>3029</v>
      </c>
      <c r="L3183" t="s">
        <v>2937</v>
      </c>
    </row>
    <row r="3184" spans="1:14" x14ac:dyDescent="0.35">
      <c r="A3184">
        <v>1194291</v>
      </c>
      <c r="B3184" t="s">
        <v>2836</v>
      </c>
      <c r="C3184" t="s">
        <v>4</v>
      </c>
      <c r="D3184" t="s">
        <v>1748</v>
      </c>
      <c r="E3184" s="3" t="s">
        <v>4</v>
      </c>
      <c r="F3184" t="s">
        <v>1749</v>
      </c>
      <c r="G3184" s="5" t="str">
        <f t="shared" si="49"/>
        <v>View Response</v>
      </c>
      <c r="H3184" t="s">
        <v>3020</v>
      </c>
      <c r="I3184" t="s">
        <v>3029</v>
      </c>
      <c r="J3184" t="s">
        <v>3029</v>
      </c>
      <c r="M3184" t="s">
        <v>2917</v>
      </c>
    </row>
    <row r="3185" spans="1:14" x14ac:dyDescent="0.35">
      <c r="A3185">
        <v>1194301</v>
      </c>
      <c r="B3185" t="s">
        <v>2864</v>
      </c>
      <c r="C3185" t="s">
        <v>4</v>
      </c>
      <c r="D3185" t="s">
        <v>1714</v>
      </c>
      <c r="E3185" s="3" t="s">
        <v>127</v>
      </c>
      <c r="F3185" t="s">
        <v>1750</v>
      </c>
      <c r="G3185" s="5" t="str">
        <f t="shared" si="49"/>
        <v>View Response</v>
      </c>
      <c r="H3185" t="s">
        <v>3020</v>
      </c>
      <c r="I3185" t="s">
        <v>3023</v>
      </c>
      <c r="J3185" t="s">
        <v>3021</v>
      </c>
      <c r="N3185" t="s">
        <v>338</v>
      </c>
    </row>
    <row r="3186" spans="1:14" x14ac:dyDescent="0.35">
      <c r="A3186">
        <v>1194301</v>
      </c>
      <c r="B3186" t="s">
        <v>2864</v>
      </c>
      <c r="C3186" t="s">
        <v>4</v>
      </c>
      <c r="D3186" t="s">
        <v>1714</v>
      </c>
      <c r="E3186" s="3" t="s">
        <v>127</v>
      </c>
      <c r="F3186" t="s">
        <v>1750</v>
      </c>
      <c r="G3186" s="5" t="str">
        <f t="shared" si="49"/>
        <v>View Response</v>
      </c>
      <c r="H3186" t="s">
        <v>3020</v>
      </c>
      <c r="I3186" t="s">
        <v>3023</v>
      </c>
      <c r="J3186" t="s">
        <v>3021</v>
      </c>
      <c r="L3186" t="s">
        <v>2925</v>
      </c>
    </row>
    <row r="3187" spans="1:14" x14ac:dyDescent="0.35">
      <c r="A3187">
        <v>1194301</v>
      </c>
      <c r="B3187" t="s">
        <v>2864</v>
      </c>
      <c r="C3187" t="s">
        <v>4</v>
      </c>
      <c r="D3187" t="s">
        <v>1714</v>
      </c>
      <c r="E3187" s="3" t="s">
        <v>127</v>
      </c>
      <c r="F3187" t="s">
        <v>1750</v>
      </c>
      <c r="G3187" s="5" t="str">
        <f t="shared" si="49"/>
        <v>View Response</v>
      </c>
      <c r="H3187" t="s">
        <v>3020</v>
      </c>
      <c r="I3187" t="s">
        <v>3023</v>
      </c>
      <c r="J3187" t="s">
        <v>3021</v>
      </c>
      <c r="M3187" t="s">
        <v>2965</v>
      </c>
    </row>
    <row r="3188" spans="1:14" x14ac:dyDescent="0.35">
      <c r="A3188">
        <v>1194301</v>
      </c>
      <c r="B3188" t="s">
        <v>2864</v>
      </c>
      <c r="C3188" t="s">
        <v>4</v>
      </c>
      <c r="D3188" t="s">
        <v>1714</v>
      </c>
      <c r="E3188" s="3" t="s">
        <v>127</v>
      </c>
      <c r="F3188" t="s">
        <v>1750</v>
      </c>
      <c r="G3188" s="5" t="str">
        <f t="shared" si="49"/>
        <v>View Response</v>
      </c>
      <c r="H3188" t="s">
        <v>3020</v>
      </c>
      <c r="I3188" t="s">
        <v>3023</v>
      </c>
      <c r="J3188" t="s">
        <v>3021</v>
      </c>
      <c r="M3188" t="s">
        <v>2966</v>
      </c>
    </row>
    <row r="3189" spans="1:14" x14ac:dyDescent="0.35">
      <c r="A3189">
        <v>1194360</v>
      </c>
      <c r="B3189" t="s">
        <v>2865</v>
      </c>
      <c r="C3189" t="s">
        <v>1751</v>
      </c>
      <c r="D3189" t="s">
        <v>1727</v>
      </c>
      <c r="E3189" s="3" t="s">
        <v>127</v>
      </c>
      <c r="F3189" t="s">
        <v>1752</v>
      </c>
      <c r="G3189" s="5" t="str">
        <f t="shared" si="49"/>
        <v>View Response</v>
      </c>
      <c r="H3189" t="s">
        <v>3020</v>
      </c>
      <c r="I3189" t="s">
        <v>3023</v>
      </c>
      <c r="J3189" t="s">
        <v>3021</v>
      </c>
      <c r="N3189" t="s">
        <v>338</v>
      </c>
    </row>
    <row r="3190" spans="1:14" x14ac:dyDescent="0.35">
      <c r="A3190">
        <v>1194360</v>
      </c>
      <c r="B3190" t="s">
        <v>2865</v>
      </c>
      <c r="C3190" t="s">
        <v>1751</v>
      </c>
      <c r="D3190" t="s">
        <v>1727</v>
      </c>
      <c r="E3190" s="3" t="s">
        <v>127</v>
      </c>
      <c r="F3190" t="s">
        <v>1752</v>
      </c>
      <c r="G3190" s="5" t="str">
        <f t="shared" si="49"/>
        <v>View Response</v>
      </c>
      <c r="H3190" t="s">
        <v>3020</v>
      </c>
      <c r="I3190" t="s">
        <v>3023</v>
      </c>
      <c r="J3190" t="s">
        <v>3021</v>
      </c>
      <c r="L3190" t="s">
        <v>2954</v>
      </c>
    </row>
    <row r="3191" spans="1:14" x14ac:dyDescent="0.35">
      <c r="A3191">
        <v>1194360</v>
      </c>
      <c r="B3191" t="s">
        <v>2865</v>
      </c>
      <c r="C3191" t="s">
        <v>1751</v>
      </c>
      <c r="D3191" t="s">
        <v>1727</v>
      </c>
      <c r="E3191" s="3" t="s">
        <v>127</v>
      </c>
      <c r="F3191" t="s">
        <v>1752</v>
      </c>
      <c r="G3191" s="5" t="str">
        <f t="shared" si="49"/>
        <v>View Response</v>
      </c>
      <c r="H3191" t="s">
        <v>3020</v>
      </c>
      <c r="I3191" t="s">
        <v>3023</v>
      </c>
      <c r="J3191" t="s">
        <v>3021</v>
      </c>
      <c r="L3191" t="s">
        <v>2977</v>
      </c>
    </row>
    <row r="3192" spans="1:14" x14ac:dyDescent="0.35">
      <c r="A3192">
        <v>1194360</v>
      </c>
      <c r="B3192" t="s">
        <v>2865</v>
      </c>
      <c r="C3192" t="s">
        <v>1751</v>
      </c>
      <c r="D3192" t="s">
        <v>1727</v>
      </c>
      <c r="E3192" s="3" t="s">
        <v>127</v>
      </c>
      <c r="F3192" t="s">
        <v>1752</v>
      </c>
      <c r="G3192" s="5" t="str">
        <f t="shared" si="49"/>
        <v>View Response</v>
      </c>
      <c r="H3192" t="s">
        <v>3020</v>
      </c>
      <c r="I3192" t="s">
        <v>3023</v>
      </c>
      <c r="J3192" t="s">
        <v>3021</v>
      </c>
      <c r="L3192" t="s">
        <v>2981</v>
      </c>
    </row>
    <row r="3193" spans="1:14" x14ac:dyDescent="0.35">
      <c r="A3193">
        <v>1194360</v>
      </c>
      <c r="B3193" t="s">
        <v>2865</v>
      </c>
      <c r="C3193" t="s">
        <v>1751</v>
      </c>
      <c r="D3193" t="s">
        <v>1727</v>
      </c>
      <c r="E3193" s="3" t="s">
        <v>127</v>
      </c>
      <c r="F3193" t="s">
        <v>1752</v>
      </c>
      <c r="G3193" s="5" t="str">
        <f t="shared" si="49"/>
        <v>View Response</v>
      </c>
      <c r="H3193" t="s">
        <v>3020</v>
      </c>
      <c r="I3193" t="s">
        <v>3023</v>
      </c>
      <c r="J3193" t="s">
        <v>3021</v>
      </c>
      <c r="L3193" t="s">
        <v>2925</v>
      </c>
    </row>
    <row r="3194" spans="1:14" x14ac:dyDescent="0.35">
      <c r="A3194">
        <v>1194360</v>
      </c>
      <c r="B3194" t="s">
        <v>2865</v>
      </c>
      <c r="C3194" t="s">
        <v>1751</v>
      </c>
      <c r="D3194" t="s">
        <v>1727</v>
      </c>
      <c r="E3194" s="3" t="s">
        <v>127</v>
      </c>
      <c r="F3194" t="s">
        <v>1752</v>
      </c>
      <c r="G3194" s="5" t="str">
        <f t="shared" si="49"/>
        <v>View Response</v>
      </c>
      <c r="H3194" t="s">
        <v>3020</v>
      </c>
      <c r="I3194" t="s">
        <v>3023</v>
      </c>
      <c r="J3194" t="s">
        <v>3021</v>
      </c>
      <c r="L3194" t="s">
        <v>2958</v>
      </c>
    </row>
    <row r="3195" spans="1:14" x14ac:dyDescent="0.35">
      <c r="A3195">
        <v>1194360</v>
      </c>
      <c r="B3195" t="s">
        <v>2865</v>
      </c>
      <c r="C3195" t="s">
        <v>1751</v>
      </c>
      <c r="D3195" t="s">
        <v>1727</v>
      </c>
      <c r="E3195" s="3" t="s">
        <v>127</v>
      </c>
      <c r="F3195" t="s">
        <v>1752</v>
      </c>
      <c r="G3195" s="5" t="str">
        <f t="shared" si="49"/>
        <v>View Response</v>
      </c>
      <c r="H3195" t="s">
        <v>3020</v>
      </c>
      <c r="I3195" t="s">
        <v>3023</v>
      </c>
      <c r="J3195" t="s">
        <v>3021</v>
      </c>
      <c r="L3195" t="s">
        <v>2937</v>
      </c>
    </row>
    <row r="3196" spans="1:14" x14ac:dyDescent="0.35">
      <c r="A3196">
        <v>1194363</v>
      </c>
      <c r="B3196" t="s">
        <v>2866</v>
      </c>
      <c r="C3196" t="s">
        <v>1753</v>
      </c>
      <c r="D3196" t="s">
        <v>1754</v>
      </c>
      <c r="E3196" s="3" t="s">
        <v>127</v>
      </c>
      <c r="F3196" t="s">
        <v>1755</v>
      </c>
      <c r="G3196" s="5" t="str">
        <f t="shared" si="49"/>
        <v>View Response</v>
      </c>
      <c r="H3196" t="s">
        <v>3020</v>
      </c>
      <c r="I3196" t="s">
        <v>3029</v>
      </c>
      <c r="J3196" t="s">
        <v>3029</v>
      </c>
      <c r="N3196" t="s">
        <v>338</v>
      </c>
    </row>
    <row r="3197" spans="1:14" x14ac:dyDescent="0.35">
      <c r="A3197">
        <v>1194363</v>
      </c>
      <c r="B3197" t="s">
        <v>2866</v>
      </c>
      <c r="C3197" t="s">
        <v>1753</v>
      </c>
      <c r="D3197" t="s">
        <v>1754</v>
      </c>
      <c r="E3197" s="3" t="s">
        <v>127</v>
      </c>
      <c r="F3197" t="s">
        <v>1755</v>
      </c>
      <c r="G3197" s="5" t="str">
        <f t="shared" si="49"/>
        <v>View Response</v>
      </c>
      <c r="H3197" t="s">
        <v>3020</v>
      </c>
      <c r="I3197" t="s">
        <v>3029</v>
      </c>
      <c r="J3197" t="s">
        <v>3029</v>
      </c>
      <c r="M3197" t="s">
        <v>2922</v>
      </c>
    </row>
    <row r="3198" spans="1:14" x14ac:dyDescent="0.35">
      <c r="A3198">
        <v>1194366</v>
      </c>
      <c r="B3198" t="s">
        <v>2866</v>
      </c>
      <c r="C3198" t="s">
        <v>1753</v>
      </c>
      <c r="D3198" t="s">
        <v>1754</v>
      </c>
      <c r="E3198" s="3" t="s">
        <v>127</v>
      </c>
      <c r="F3198" t="s">
        <v>1756</v>
      </c>
      <c r="G3198" s="5" t="str">
        <f t="shared" si="49"/>
        <v>View Response</v>
      </c>
      <c r="H3198" t="s">
        <v>3020</v>
      </c>
      <c r="I3198" t="s">
        <v>3029</v>
      </c>
      <c r="J3198" t="s">
        <v>3029</v>
      </c>
      <c r="N3198" t="s">
        <v>338</v>
      </c>
    </row>
    <row r="3199" spans="1:14" x14ac:dyDescent="0.35">
      <c r="A3199">
        <v>1194366</v>
      </c>
      <c r="B3199" t="s">
        <v>2866</v>
      </c>
      <c r="C3199" t="s">
        <v>1753</v>
      </c>
      <c r="D3199" t="s">
        <v>1754</v>
      </c>
      <c r="E3199" s="3" t="s">
        <v>127</v>
      </c>
      <c r="F3199" t="s">
        <v>1756</v>
      </c>
      <c r="G3199" s="5" t="str">
        <f t="shared" si="49"/>
        <v>View Response</v>
      </c>
      <c r="H3199" t="s">
        <v>3020</v>
      </c>
      <c r="I3199" t="s">
        <v>3029</v>
      </c>
      <c r="J3199" t="s">
        <v>3029</v>
      </c>
      <c r="L3199" t="s">
        <v>2925</v>
      </c>
    </row>
    <row r="3200" spans="1:14" x14ac:dyDescent="0.35">
      <c r="A3200">
        <v>1194366</v>
      </c>
      <c r="B3200" t="s">
        <v>2866</v>
      </c>
      <c r="C3200" t="s">
        <v>1753</v>
      </c>
      <c r="D3200" t="s">
        <v>1754</v>
      </c>
      <c r="E3200" s="3" t="s">
        <v>127</v>
      </c>
      <c r="F3200" t="s">
        <v>1756</v>
      </c>
      <c r="G3200" s="5" t="str">
        <f t="shared" si="49"/>
        <v>View Response</v>
      </c>
      <c r="H3200" t="s">
        <v>3020</v>
      </c>
      <c r="I3200" t="s">
        <v>3029</v>
      </c>
      <c r="J3200" t="s">
        <v>3029</v>
      </c>
      <c r="L3200" t="s">
        <v>2937</v>
      </c>
    </row>
    <row r="3201" spans="1:14" x14ac:dyDescent="0.35">
      <c r="A3201">
        <v>1194366</v>
      </c>
      <c r="B3201" t="s">
        <v>2866</v>
      </c>
      <c r="C3201" t="s">
        <v>1753</v>
      </c>
      <c r="D3201" t="s">
        <v>1754</v>
      </c>
      <c r="E3201" s="3" t="s">
        <v>127</v>
      </c>
      <c r="F3201" t="s">
        <v>1756</v>
      </c>
      <c r="G3201" s="5" t="str">
        <f t="shared" si="49"/>
        <v>View Response</v>
      </c>
      <c r="H3201" t="s">
        <v>3020</v>
      </c>
      <c r="I3201" t="s">
        <v>3029</v>
      </c>
      <c r="J3201" t="s">
        <v>3029</v>
      </c>
      <c r="M3201" t="s">
        <v>2922</v>
      </c>
    </row>
    <row r="3202" spans="1:14" x14ac:dyDescent="0.35">
      <c r="A3202">
        <v>1194369</v>
      </c>
      <c r="B3202" t="s">
        <v>2866</v>
      </c>
      <c r="C3202" t="s">
        <v>1753</v>
      </c>
      <c r="D3202" t="s">
        <v>1754</v>
      </c>
      <c r="E3202" s="3" t="s">
        <v>127</v>
      </c>
      <c r="F3202" t="s">
        <v>1757</v>
      </c>
      <c r="G3202" s="5" t="str">
        <f t="shared" si="49"/>
        <v>View Response</v>
      </c>
      <c r="H3202" t="s">
        <v>3020</v>
      </c>
      <c r="I3202" t="s">
        <v>3029</v>
      </c>
      <c r="J3202" t="s">
        <v>3029</v>
      </c>
      <c r="N3202" t="s">
        <v>338</v>
      </c>
    </row>
    <row r="3203" spans="1:14" x14ac:dyDescent="0.35">
      <c r="A3203">
        <v>1194369</v>
      </c>
      <c r="B3203" t="s">
        <v>2866</v>
      </c>
      <c r="C3203" t="s">
        <v>1753</v>
      </c>
      <c r="D3203" t="s">
        <v>1754</v>
      </c>
      <c r="E3203" s="3" t="s">
        <v>127</v>
      </c>
      <c r="F3203" t="s">
        <v>1757</v>
      </c>
      <c r="G3203" s="5" t="str">
        <f t="shared" ref="G3203:G3266" si="50">HYPERLINK(F3203,"View Response")</f>
        <v>View Response</v>
      </c>
      <c r="H3203" t="s">
        <v>3020</v>
      </c>
      <c r="I3203" t="s">
        <v>3029</v>
      </c>
      <c r="J3203" t="s">
        <v>3029</v>
      </c>
      <c r="L3203" t="s">
        <v>2925</v>
      </c>
    </row>
    <row r="3204" spans="1:14" x14ac:dyDescent="0.35">
      <c r="A3204">
        <v>1194369</v>
      </c>
      <c r="B3204" t="s">
        <v>2866</v>
      </c>
      <c r="C3204" t="s">
        <v>1753</v>
      </c>
      <c r="D3204" t="s">
        <v>1754</v>
      </c>
      <c r="E3204" s="3" t="s">
        <v>127</v>
      </c>
      <c r="F3204" t="s">
        <v>1757</v>
      </c>
      <c r="G3204" s="5" t="str">
        <f t="shared" si="50"/>
        <v>View Response</v>
      </c>
      <c r="H3204" t="s">
        <v>3020</v>
      </c>
      <c r="I3204" t="s">
        <v>3029</v>
      </c>
      <c r="J3204" t="s">
        <v>3029</v>
      </c>
      <c r="L3204" t="s">
        <v>2937</v>
      </c>
    </row>
    <row r="3205" spans="1:14" x14ac:dyDescent="0.35">
      <c r="A3205">
        <v>1194369</v>
      </c>
      <c r="B3205" t="s">
        <v>2866</v>
      </c>
      <c r="C3205" t="s">
        <v>1753</v>
      </c>
      <c r="D3205" t="s">
        <v>1754</v>
      </c>
      <c r="E3205" s="3" t="s">
        <v>127</v>
      </c>
      <c r="F3205" t="s">
        <v>1757</v>
      </c>
      <c r="G3205" s="5" t="str">
        <f t="shared" si="50"/>
        <v>View Response</v>
      </c>
      <c r="H3205" t="s">
        <v>3020</v>
      </c>
      <c r="I3205" t="s">
        <v>3029</v>
      </c>
      <c r="J3205" t="s">
        <v>3029</v>
      </c>
      <c r="M3205" t="s">
        <v>2922</v>
      </c>
    </row>
    <row r="3206" spans="1:14" x14ac:dyDescent="0.35">
      <c r="A3206">
        <v>1194372</v>
      </c>
      <c r="B3206" t="s">
        <v>2867</v>
      </c>
      <c r="C3206" t="s">
        <v>1758</v>
      </c>
      <c r="D3206" t="s">
        <v>1759</v>
      </c>
      <c r="E3206" s="3" t="s">
        <v>127</v>
      </c>
      <c r="F3206" t="s">
        <v>1760</v>
      </c>
      <c r="G3206" s="5" t="str">
        <f t="shared" si="50"/>
        <v>View Response</v>
      </c>
      <c r="H3206" t="s">
        <v>3020</v>
      </c>
      <c r="I3206" t="s">
        <v>3029</v>
      </c>
      <c r="J3206" t="s">
        <v>3029</v>
      </c>
      <c r="K3206" t="s">
        <v>2940</v>
      </c>
    </row>
    <row r="3207" spans="1:14" x14ac:dyDescent="0.35">
      <c r="A3207">
        <v>1194372</v>
      </c>
      <c r="B3207" t="s">
        <v>2867</v>
      </c>
      <c r="C3207" t="s">
        <v>1758</v>
      </c>
      <c r="D3207" t="s">
        <v>1759</v>
      </c>
      <c r="E3207" s="3" t="s">
        <v>127</v>
      </c>
      <c r="F3207" t="s">
        <v>1760</v>
      </c>
      <c r="G3207" s="5" t="str">
        <f t="shared" si="50"/>
        <v>View Response</v>
      </c>
      <c r="H3207" t="s">
        <v>3020</v>
      </c>
      <c r="I3207" t="s">
        <v>3029</v>
      </c>
      <c r="J3207" t="s">
        <v>3029</v>
      </c>
      <c r="N3207" t="s">
        <v>338</v>
      </c>
    </row>
    <row r="3208" spans="1:14" x14ac:dyDescent="0.35">
      <c r="A3208">
        <v>1194377</v>
      </c>
      <c r="B3208" t="s">
        <v>2867</v>
      </c>
      <c r="C3208" t="s">
        <v>1758</v>
      </c>
      <c r="D3208" t="s">
        <v>1759</v>
      </c>
      <c r="E3208" s="3" t="s">
        <v>127</v>
      </c>
      <c r="F3208" t="s">
        <v>1761</v>
      </c>
      <c r="G3208" s="5" t="str">
        <f t="shared" si="50"/>
        <v>View Response</v>
      </c>
      <c r="H3208" t="s">
        <v>3020</v>
      </c>
      <c r="I3208" t="s">
        <v>3029</v>
      </c>
      <c r="J3208" t="s">
        <v>3029</v>
      </c>
      <c r="N3208" t="s">
        <v>338</v>
      </c>
    </row>
    <row r="3209" spans="1:14" x14ac:dyDescent="0.35">
      <c r="A3209">
        <v>1194377</v>
      </c>
      <c r="B3209" t="s">
        <v>2867</v>
      </c>
      <c r="C3209" t="s">
        <v>1758</v>
      </c>
      <c r="D3209" t="s">
        <v>1759</v>
      </c>
      <c r="E3209" s="3" t="s">
        <v>127</v>
      </c>
      <c r="F3209" t="s">
        <v>1761</v>
      </c>
      <c r="G3209" s="5" t="str">
        <f t="shared" si="50"/>
        <v>View Response</v>
      </c>
      <c r="H3209" t="s">
        <v>3020</v>
      </c>
      <c r="I3209" t="s">
        <v>3029</v>
      </c>
      <c r="J3209" t="s">
        <v>3029</v>
      </c>
      <c r="M3209" t="s">
        <v>2922</v>
      </c>
    </row>
    <row r="3210" spans="1:14" x14ac:dyDescent="0.35">
      <c r="A3210">
        <v>1194383</v>
      </c>
      <c r="B3210" t="s">
        <v>2867</v>
      </c>
      <c r="C3210" t="s">
        <v>1758</v>
      </c>
      <c r="D3210" t="s">
        <v>1759</v>
      </c>
      <c r="E3210" s="3" t="s">
        <v>127</v>
      </c>
      <c r="F3210" t="s">
        <v>1762</v>
      </c>
      <c r="G3210" s="5" t="str">
        <f t="shared" si="50"/>
        <v>View Response</v>
      </c>
      <c r="H3210" t="s">
        <v>3020</v>
      </c>
      <c r="I3210" t="s">
        <v>3029</v>
      </c>
      <c r="J3210" t="s">
        <v>3029</v>
      </c>
      <c r="N3210" t="s">
        <v>338</v>
      </c>
    </row>
    <row r="3211" spans="1:14" x14ac:dyDescent="0.35">
      <c r="A3211">
        <v>1194383</v>
      </c>
      <c r="B3211" t="s">
        <v>2867</v>
      </c>
      <c r="C3211" t="s">
        <v>1758</v>
      </c>
      <c r="D3211" t="s">
        <v>1759</v>
      </c>
      <c r="E3211" s="3" t="s">
        <v>127</v>
      </c>
      <c r="F3211" t="s">
        <v>1762</v>
      </c>
      <c r="G3211" s="5" t="str">
        <f t="shared" si="50"/>
        <v>View Response</v>
      </c>
      <c r="H3211" t="s">
        <v>3020</v>
      </c>
      <c r="I3211" t="s">
        <v>3029</v>
      </c>
      <c r="J3211" t="s">
        <v>3029</v>
      </c>
      <c r="L3211" t="s">
        <v>2981</v>
      </c>
    </row>
    <row r="3212" spans="1:14" x14ac:dyDescent="0.35">
      <c r="A3212">
        <v>1194387</v>
      </c>
      <c r="B3212" t="s">
        <v>2867</v>
      </c>
      <c r="C3212" t="s">
        <v>1758</v>
      </c>
      <c r="D3212" t="s">
        <v>1759</v>
      </c>
      <c r="E3212" s="3" t="s">
        <v>127</v>
      </c>
      <c r="F3212" t="s">
        <v>1763</v>
      </c>
      <c r="G3212" s="5" t="str">
        <f t="shared" si="50"/>
        <v>View Response</v>
      </c>
      <c r="H3212" t="s">
        <v>3020</v>
      </c>
      <c r="I3212" t="s">
        <v>3029</v>
      </c>
      <c r="J3212" t="s">
        <v>3029</v>
      </c>
      <c r="L3212" t="s">
        <v>2973</v>
      </c>
    </row>
    <row r="3213" spans="1:14" x14ac:dyDescent="0.35">
      <c r="A3213">
        <v>1194391</v>
      </c>
      <c r="B3213" t="s">
        <v>2867</v>
      </c>
      <c r="C3213" t="s">
        <v>1758</v>
      </c>
      <c r="D3213" t="s">
        <v>1759</v>
      </c>
      <c r="E3213" s="3" t="s">
        <v>127</v>
      </c>
      <c r="F3213" t="s">
        <v>1764</v>
      </c>
      <c r="G3213" s="5" t="str">
        <f t="shared" si="50"/>
        <v>View Response</v>
      </c>
      <c r="H3213" t="s">
        <v>3020</v>
      </c>
      <c r="I3213" t="s">
        <v>3029</v>
      </c>
      <c r="J3213" t="s">
        <v>3029</v>
      </c>
      <c r="L3213" t="s">
        <v>2986</v>
      </c>
    </row>
    <row r="3214" spans="1:14" x14ac:dyDescent="0.35">
      <c r="A3214">
        <v>1194392</v>
      </c>
      <c r="B3214" t="s">
        <v>2867</v>
      </c>
      <c r="C3214" t="s">
        <v>1758</v>
      </c>
      <c r="D3214" t="s">
        <v>1759</v>
      </c>
      <c r="E3214" s="3" t="s">
        <v>127</v>
      </c>
      <c r="F3214" t="s">
        <v>1765</v>
      </c>
      <c r="G3214" s="5" t="str">
        <f t="shared" si="50"/>
        <v>View Response</v>
      </c>
      <c r="H3214" t="s">
        <v>3020</v>
      </c>
      <c r="I3214" t="s">
        <v>3029</v>
      </c>
      <c r="J3214" t="s">
        <v>3029</v>
      </c>
      <c r="L3214" t="s">
        <v>2974</v>
      </c>
    </row>
    <row r="3215" spans="1:14" x14ac:dyDescent="0.35">
      <c r="A3215">
        <v>1194394</v>
      </c>
      <c r="B3215" t="s">
        <v>2867</v>
      </c>
      <c r="C3215" t="s">
        <v>1758</v>
      </c>
      <c r="D3215" t="s">
        <v>1759</v>
      </c>
      <c r="E3215" s="3" t="s">
        <v>127</v>
      </c>
      <c r="F3215" t="s">
        <v>1766</v>
      </c>
      <c r="G3215" s="5" t="str">
        <f t="shared" si="50"/>
        <v>View Response</v>
      </c>
      <c r="H3215" t="s">
        <v>3020</v>
      </c>
      <c r="I3215" t="s">
        <v>3029</v>
      </c>
      <c r="J3215" t="s">
        <v>3029</v>
      </c>
      <c r="N3215" t="s">
        <v>338</v>
      </c>
    </row>
    <row r="3216" spans="1:14" x14ac:dyDescent="0.35">
      <c r="A3216">
        <v>1194394</v>
      </c>
      <c r="B3216" t="s">
        <v>2867</v>
      </c>
      <c r="C3216" t="s">
        <v>1758</v>
      </c>
      <c r="D3216" t="s">
        <v>1759</v>
      </c>
      <c r="E3216" s="3" t="s">
        <v>127</v>
      </c>
      <c r="F3216" t="s">
        <v>1766</v>
      </c>
      <c r="G3216" s="5" t="str">
        <f t="shared" si="50"/>
        <v>View Response</v>
      </c>
      <c r="H3216" t="s">
        <v>3020</v>
      </c>
      <c r="I3216" t="s">
        <v>3029</v>
      </c>
      <c r="J3216" t="s">
        <v>3029</v>
      </c>
      <c r="L3216" t="s">
        <v>2937</v>
      </c>
    </row>
    <row r="3217" spans="1:14" x14ac:dyDescent="0.35">
      <c r="A3217">
        <v>1194396</v>
      </c>
      <c r="B3217" t="s">
        <v>2867</v>
      </c>
      <c r="C3217" t="s">
        <v>1758</v>
      </c>
      <c r="D3217" t="s">
        <v>1759</v>
      </c>
      <c r="E3217" s="3" t="s">
        <v>127</v>
      </c>
      <c r="F3217" t="s">
        <v>1767</v>
      </c>
      <c r="G3217" s="5" t="str">
        <f t="shared" si="50"/>
        <v>View Response</v>
      </c>
      <c r="H3217" t="s">
        <v>3020</v>
      </c>
      <c r="I3217" t="s">
        <v>3029</v>
      </c>
      <c r="J3217" t="s">
        <v>3029</v>
      </c>
      <c r="L3217" t="s">
        <v>2954</v>
      </c>
    </row>
    <row r="3218" spans="1:14" x14ac:dyDescent="0.35">
      <c r="A3218">
        <v>1194401</v>
      </c>
      <c r="B3218" t="s">
        <v>2868</v>
      </c>
      <c r="C3218" t="s">
        <v>4</v>
      </c>
      <c r="D3218" t="s">
        <v>1768</v>
      </c>
      <c r="E3218" s="3" t="s">
        <v>127</v>
      </c>
      <c r="F3218" t="s">
        <v>1769</v>
      </c>
      <c r="G3218" s="5" t="str">
        <f t="shared" si="50"/>
        <v>View Response</v>
      </c>
      <c r="H3218" t="s">
        <v>3020</v>
      </c>
      <c r="I3218" t="s">
        <v>3024</v>
      </c>
      <c r="J3218" t="s">
        <v>3022</v>
      </c>
      <c r="N3218" t="s">
        <v>338</v>
      </c>
    </row>
    <row r="3219" spans="1:14" x14ac:dyDescent="0.35">
      <c r="A3219">
        <v>1194401</v>
      </c>
      <c r="B3219" t="s">
        <v>2868</v>
      </c>
      <c r="C3219" t="s">
        <v>4</v>
      </c>
      <c r="D3219" t="s">
        <v>1768</v>
      </c>
      <c r="E3219" s="3" t="s">
        <v>127</v>
      </c>
      <c r="F3219" t="s">
        <v>1769</v>
      </c>
      <c r="G3219" s="5" t="str">
        <f t="shared" si="50"/>
        <v>View Response</v>
      </c>
      <c r="H3219" t="s">
        <v>3020</v>
      </c>
      <c r="I3219" t="s">
        <v>3024</v>
      </c>
      <c r="J3219" t="s">
        <v>3022</v>
      </c>
      <c r="L3219" t="s">
        <v>2990</v>
      </c>
    </row>
    <row r="3220" spans="1:14" x14ac:dyDescent="0.35">
      <c r="A3220">
        <v>1194401</v>
      </c>
      <c r="B3220" t="s">
        <v>2868</v>
      </c>
      <c r="C3220" t="s">
        <v>4</v>
      </c>
      <c r="D3220" t="s">
        <v>1768</v>
      </c>
      <c r="E3220" s="3" t="s">
        <v>127</v>
      </c>
      <c r="F3220" t="s">
        <v>1769</v>
      </c>
      <c r="G3220" s="5" t="str">
        <f t="shared" si="50"/>
        <v>View Response</v>
      </c>
      <c r="H3220" t="s">
        <v>3020</v>
      </c>
      <c r="I3220" t="s">
        <v>3024</v>
      </c>
      <c r="J3220" t="s">
        <v>3022</v>
      </c>
      <c r="L3220" t="s">
        <v>2968</v>
      </c>
    </row>
    <row r="3221" spans="1:14" x14ac:dyDescent="0.35">
      <c r="A3221">
        <v>1194401</v>
      </c>
      <c r="B3221" t="s">
        <v>2868</v>
      </c>
      <c r="C3221" t="s">
        <v>4</v>
      </c>
      <c r="D3221" t="s">
        <v>1768</v>
      </c>
      <c r="E3221" s="3" t="s">
        <v>127</v>
      </c>
      <c r="F3221" t="s">
        <v>1769</v>
      </c>
      <c r="G3221" s="5" t="str">
        <f t="shared" si="50"/>
        <v>View Response</v>
      </c>
      <c r="H3221" t="s">
        <v>3020</v>
      </c>
      <c r="I3221" t="s">
        <v>3024</v>
      </c>
      <c r="J3221" t="s">
        <v>3022</v>
      </c>
      <c r="L3221" t="s">
        <v>2982</v>
      </c>
    </row>
    <row r="3222" spans="1:14" x14ac:dyDescent="0.35">
      <c r="A3222">
        <v>1194401</v>
      </c>
      <c r="B3222" t="s">
        <v>2868</v>
      </c>
      <c r="C3222" t="s">
        <v>4</v>
      </c>
      <c r="D3222" t="s">
        <v>1768</v>
      </c>
      <c r="E3222" s="3" t="s">
        <v>127</v>
      </c>
      <c r="F3222" t="s">
        <v>1769</v>
      </c>
      <c r="G3222" s="5" t="str">
        <f t="shared" si="50"/>
        <v>View Response</v>
      </c>
      <c r="H3222" t="s">
        <v>3020</v>
      </c>
      <c r="I3222" t="s">
        <v>3024</v>
      </c>
      <c r="J3222" t="s">
        <v>3022</v>
      </c>
      <c r="L3222" t="s">
        <v>2986</v>
      </c>
    </row>
    <row r="3223" spans="1:14" x14ac:dyDescent="0.35">
      <c r="A3223">
        <v>1194442</v>
      </c>
      <c r="B3223" t="s">
        <v>2869</v>
      </c>
      <c r="C3223" t="s">
        <v>4</v>
      </c>
      <c r="D3223" t="s">
        <v>1771</v>
      </c>
      <c r="E3223" s="3" t="s">
        <v>127</v>
      </c>
      <c r="F3223" t="s">
        <v>1772</v>
      </c>
      <c r="G3223" s="5" t="str">
        <f t="shared" si="50"/>
        <v>View Response</v>
      </c>
      <c r="H3223" t="s">
        <v>3020</v>
      </c>
      <c r="I3223" t="s">
        <v>3023</v>
      </c>
      <c r="J3223" t="s">
        <v>3022</v>
      </c>
      <c r="L3223" t="s">
        <v>2954</v>
      </c>
    </row>
    <row r="3224" spans="1:14" x14ac:dyDescent="0.35">
      <c r="A3224">
        <v>1194442</v>
      </c>
      <c r="B3224" t="s">
        <v>2869</v>
      </c>
      <c r="C3224" t="s">
        <v>4</v>
      </c>
      <c r="D3224" t="s">
        <v>1771</v>
      </c>
      <c r="E3224" s="3" t="s">
        <v>127</v>
      </c>
      <c r="F3224" t="s">
        <v>1772</v>
      </c>
      <c r="G3224" s="5" t="str">
        <f t="shared" si="50"/>
        <v>View Response</v>
      </c>
      <c r="H3224" t="s">
        <v>3020</v>
      </c>
      <c r="I3224" t="s">
        <v>3023</v>
      </c>
      <c r="J3224" t="s">
        <v>3022</v>
      </c>
      <c r="L3224" t="s">
        <v>2961</v>
      </c>
    </row>
    <row r="3225" spans="1:14" x14ac:dyDescent="0.35">
      <c r="A3225">
        <v>1194442</v>
      </c>
      <c r="B3225" t="s">
        <v>2869</v>
      </c>
      <c r="C3225" t="s">
        <v>4</v>
      </c>
      <c r="D3225" t="s">
        <v>1771</v>
      </c>
      <c r="E3225" s="3" t="s">
        <v>127</v>
      </c>
      <c r="F3225" t="s">
        <v>1772</v>
      </c>
      <c r="G3225" s="5" t="str">
        <f t="shared" si="50"/>
        <v>View Response</v>
      </c>
      <c r="H3225" t="s">
        <v>3020</v>
      </c>
      <c r="I3225" t="s">
        <v>3023</v>
      </c>
      <c r="J3225" t="s">
        <v>3022</v>
      </c>
      <c r="L3225" t="s">
        <v>2925</v>
      </c>
    </row>
    <row r="3226" spans="1:14" x14ac:dyDescent="0.35">
      <c r="A3226">
        <v>1194442</v>
      </c>
      <c r="B3226" t="s">
        <v>2869</v>
      </c>
      <c r="C3226" t="s">
        <v>4</v>
      </c>
      <c r="D3226" t="s">
        <v>1771</v>
      </c>
      <c r="E3226" s="3" t="s">
        <v>127</v>
      </c>
      <c r="F3226" t="s">
        <v>1772</v>
      </c>
      <c r="G3226" s="5" t="str">
        <f t="shared" si="50"/>
        <v>View Response</v>
      </c>
      <c r="H3226" t="s">
        <v>3020</v>
      </c>
      <c r="I3226" t="s">
        <v>3023</v>
      </c>
      <c r="J3226" t="s">
        <v>3022</v>
      </c>
      <c r="L3226" t="s">
        <v>2973</v>
      </c>
    </row>
    <row r="3227" spans="1:14" x14ac:dyDescent="0.35">
      <c r="A3227">
        <v>1194442</v>
      </c>
      <c r="B3227" t="s">
        <v>2869</v>
      </c>
      <c r="C3227" t="s">
        <v>4</v>
      </c>
      <c r="D3227" t="s">
        <v>1771</v>
      </c>
      <c r="E3227" s="3" t="s">
        <v>127</v>
      </c>
      <c r="F3227" t="s">
        <v>1772</v>
      </c>
      <c r="G3227" s="5" t="str">
        <f t="shared" si="50"/>
        <v>View Response</v>
      </c>
      <c r="H3227" t="s">
        <v>3020</v>
      </c>
      <c r="I3227" t="s">
        <v>3023</v>
      </c>
      <c r="J3227" t="s">
        <v>3022</v>
      </c>
      <c r="L3227" t="s">
        <v>2986</v>
      </c>
    </row>
    <row r="3228" spans="1:14" x14ac:dyDescent="0.35">
      <c r="A3228">
        <v>1194442</v>
      </c>
      <c r="B3228" t="s">
        <v>2869</v>
      </c>
      <c r="C3228" t="s">
        <v>4</v>
      </c>
      <c r="D3228" t="s">
        <v>1771</v>
      </c>
      <c r="E3228" s="3" t="s">
        <v>127</v>
      </c>
      <c r="F3228" t="s">
        <v>1772</v>
      </c>
      <c r="G3228" s="5" t="str">
        <f t="shared" si="50"/>
        <v>View Response</v>
      </c>
      <c r="H3228" t="s">
        <v>3020</v>
      </c>
      <c r="I3228" t="s">
        <v>3023</v>
      </c>
      <c r="J3228" t="s">
        <v>3022</v>
      </c>
      <c r="L3228" t="s">
        <v>2974</v>
      </c>
    </row>
    <row r="3229" spans="1:14" x14ac:dyDescent="0.35">
      <c r="A3229">
        <v>1194442</v>
      </c>
      <c r="B3229" t="s">
        <v>2869</v>
      </c>
      <c r="C3229" t="s">
        <v>4</v>
      </c>
      <c r="D3229" t="s">
        <v>1771</v>
      </c>
      <c r="E3229" s="3" t="s">
        <v>127</v>
      </c>
      <c r="F3229" t="s">
        <v>1772</v>
      </c>
      <c r="G3229" s="5" t="str">
        <f t="shared" si="50"/>
        <v>View Response</v>
      </c>
      <c r="H3229" t="s">
        <v>3020</v>
      </c>
      <c r="I3229" t="s">
        <v>3023</v>
      </c>
      <c r="J3229" t="s">
        <v>3022</v>
      </c>
      <c r="L3229" t="s">
        <v>2937</v>
      </c>
    </row>
    <row r="3230" spans="1:14" x14ac:dyDescent="0.35">
      <c r="A3230">
        <v>1194442</v>
      </c>
      <c r="B3230" t="s">
        <v>2869</v>
      </c>
      <c r="C3230" t="s">
        <v>4</v>
      </c>
      <c r="D3230" t="s">
        <v>1771</v>
      </c>
      <c r="E3230" s="3" t="s">
        <v>127</v>
      </c>
      <c r="F3230" t="s">
        <v>1772</v>
      </c>
      <c r="G3230" s="5" t="str">
        <f t="shared" si="50"/>
        <v>View Response</v>
      </c>
      <c r="H3230" t="s">
        <v>3020</v>
      </c>
      <c r="I3230" t="s">
        <v>3023</v>
      </c>
      <c r="J3230" t="s">
        <v>3022</v>
      </c>
      <c r="M3230" t="s">
        <v>2922</v>
      </c>
    </row>
    <row r="3231" spans="1:14" x14ac:dyDescent="0.35">
      <c r="A3231">
        <v>1194448</v>
      </c>
      <c r="B3231" t="s">
        <v>2867</v>
      </c>
      <c r="C3231" t="s">
        <v>1758</v>
      </c>
      <c r="D3231" t="s">
        <v>1759</v>
      </c>
      <c r="E3231" s="3" t="s">
        <v>127</v>
      </c>
      <c r="F3231" t="s">
        <v>1773</v>
      </c>
      <c r="G3231" s="5" t="str">
        <f t="shared" si="50"/>
        <v>View Response</v>
      </c>
      <c r="H3231" t="s">
        <v>3020</v>
      </c>
      <c r="I3231" t="s">
        <v>3029</v>
      </c>
      <c r="J3231" t="s">
        <v>3029</v>
      </c>
      <c r="L3231" t="s">
        <v>2961</v>
      </c>
    </row>
    <row r="3232" spans="1:14" x14ac:dyDescent="0.35">
      <c r="A3232">
        <v>1194453</v>
      </c>
      <c r="B3232" t="s">
        <v>2867</v>
      </c>
      <c r="C3232" t="s">
        <v>1758</v>
      </c>
      <c r="D3232" t="s">
        <v>1759</v>
      </c>
      <c r="E3232" s="3" t="s">
        <v>127</v>
      </c>
      <c r="F3232" t="s">
        <v>1774</v>
      </c>
      <c r="G3232" s="5" t="str">
        <f t="shared" si="50"/>
        <v>View Response</v>
      </c>
      <c r="H3232" t="s">
        <v>3020</v>
      </c>
      <c r="I3232" t="s">
        <v>3029</v>
      </c>
      <c r="J3232" t="s">
        <v>3029</v>
      </c>
      <c r="L3232" t="s">
        <v>2991</v>
      </c>
    </row>
    <row r="3233" spans="1:14" x14ac:dyDescent="0.35">
      <c r="A3233">
        <v>1194459</v>
      </c>
      <c r="B3233" t="s">
        <v>2867</v>
      </c>
      <c r="C3233" t="s">
        <v>1758</v>
      </c>
      <c r="D3233" t="s">
        <v>1759</v>
      </c>
      <c r="E3233" s="3" t="s">
        <v>127</v>
      </c>
      <c r="F3233" t="s">
        <v>1775</v>
      </c>
      <c r="G3233" s="5" t="str">
        <f t="shared" si="50"/>
        <v>View Response</v>
      </c>
      <c r="H3233" t="s">
        <v>3029</v>
      </c>
      <c r="I3233" t="s">
        <v>3029</v>
      </c>
      <c r="J3233" t="s">
        <v>3029</v>
      </c>
      <c r="N3233" t="s">
        <v>338</v>
      </c>
    </row>
    <row r="3234" spans="1:14" x14ac:dyDescent="0.35">
      <c r="A3234">
        <v>1194459</v>
      </c>
      <c r="B3234" t="s">
        <v>2867</v>
      </c>
      <c r="C3234" t="s">
        <v>1758</v>
      </c>
      <c r="D3234" t="s">
        <v>1759</v>
      </c>
      <c r="E3234" s="3" t="s">
        <v>127</v>
      </c>
      <c r="F3234" t="s">
        <v>1775</v>
      </c>
      <c r="G3234" s="5" t="str">
        <f t="shared" si="50"/>
        <v>View Response</v>
      </c>
      <c r="H3234" t="s">
        <v>3029</v>
      </c>
      <c r="I3234" t="s">
        <v>3029</v>
      </c>
      <c r="J3234" t="s">
        <v>3029</v>
      </c>
      <c r="L3234" t="s">
        <v>2925</v>
      </c>
    </row>
    <row r="3235" spans="1:14" x14ac:dyDescent="0.35">
      <c r="A3235">
        <v>1194466</v>
      </c>
      <c r="B3235" t="s">
        <v>2867</v>
      </c>
      <c r="C3235" t="s">
        <v>1758</v>
      </c>
      <c r="D3235" t="s">
        <v>1759</v>
      </c>
      <c r="E3235" s="3" t="s">
        <v>127</v>
      </c>
      <c r="F3235" t="s">
        <v>1776</v>
      </c>
      <c r="G3235" s="5" t="str">
        <f t="shared" si="50"/>
        <v>View Response</v>
      </c>
      <c r="H3235" t="s">
        <v>3020</v>
      </c>
      <c r="I3235" t="s">
        <v>3029</v>
      </c>
      <c r="J3235" t="s">
        <v>3029</v>
      </c>
      <c r="L3235" t="s">
        <v>2958</v>
      </c>
    </row>
    <row r="3236" spans="1:14" x14ac:dyDescent="0.35">
      <c r="A3236">
        <v>1194470</v>
      </c>
      <c r="B3236" t="s">
        <v>2867</v>
      </c>
      <c r="C3236" t="s">
        <v>1758</v>
      </c>
      <c r="D3236" t="s">
        <v>1759</v>
      </c>
      <c r="E3236" s="3" t="s">
        <v>127</v>
      </c>
      <c r="F3236" t="s">
        <v>1777</v>
      </c>
      <c r="G3236" s="5" t="str">
        <f t="shared" si="50"/>
        <v>View Response</v>
      </c>
      <c r="H3236" t="s">
        <v>3020</v>
      </c>
      <c r="I3236" t="s">
        <v>3029</v>
      </c>
      <c r="J3236" t="s">
        <v>3029</v>
      </c>
      <c r="N3236" t="s">
        <v>338</v>
      </c>
    </row>
    <row r="3237" spans="1:14" x14ac:dyDescent="0.35">
      <c r="A3237">
        <v>1194470</v>
      </c>
      <c r="B3237" t="s">
        <v>2867</v>
      </c>
      <c r="C3237" t="s">
        <v>1758</v>
      </c>
      <c r="D3237" t="s">
        <v>1759</v>
      </c>
      <c r="E3237" s="3" t="s">
        <v>127</v>
      </c>
      <c r="F3237" t="s">
        <v>1777</v>
      </c>
      <c r="G3237" s="5" t="str">
        <f t="shared" si="50"/>
        <v>View Response</v>
      </c>
      <c r="H3237" t="s">
        <v>3020</v>
      </c>
      <c r="I3237" t="s">
        <v>3029</v>
      </c>
      <c r="J3237" t="s">
        <v>3029</v>
      </c>
      <c r="L3237" t="s">
        <v>2954</v>
      </c>
    </row>
    <row r="3238" spans="1:14" x14ac:dyDescent="0.35">
      <c r="A3238">
        <v>1194470</v>
      </c>
      <c r="B3238" t="s">
        <v>2867</v>
      </c>
      <c r="C3238" t="s">
        <v>1758</v>
      </c>
      <c r="D3238" t="s">
        <v>1759</v>
      </c>
      <c r="E3238" s="3" t="s">
        <v>127</v>
      </c>
      <c r="F3238" t="s">
        <v>1777</v>
      </c>
      <c r="G3238" s="5" t="str">
        <f t="shared" si="50"/>
        <v>View Response</v>
      </c>
      <c r="H3238" t="s">
        <v>3020</v>
      </c>
      <c r="I3238" t="s">
        <v>3029</v>
      </c>
      <c r="J3238" t="s">
        <v>3029</v>
      </c>
      <c r="L3238" t="s">
        <v>2961</v>
      </c>
    </row>
    <row r="3239" spans="1:14" x14ac:dyDescent="0.35">
      <c r="A3239">
        <v>1194470</v>
      </c>
      <c r="B3239" t="s">
        <v>2867</v>
      </c>
      <c r="C3239" t="s">
        <v>1758</v>
      </c>
      <c r="D3239" t="s">
        <v>1759</v>
      </c>
      <c r="E3239" s="3" t="s">
        <v>127</v>
      </c>
      <c r="F3239" t="s">
        <v>1777</v>
      </c>
      <c r="G3239" s="5" t="str">
        <f t="shared" si="50"/>
        <v>View Response</v>
      </c>
      <c r="H3239" t="s">
        <v>3020</v>
      </c>
      <c r="I3239" t="s">
        <v>3029</v>
      </c>
      <c r="J3239" t="s">
        <v>3029</v>
      </c>
      <c r="L3239" t="s">
        <v>2991</v>
      </c>
    </row>
    <row r="3240" spans="1:14" x14ac:dyDescent="0.35">
      <c r="A3240">
        <v>1194470</v>
      </c>
      <c r="B3240" t="s">
        <v>2867</v>
      </c>
      <c r="C3240" t="s">
        <v>1758</v>
      </c>
      <c r="D3240" t="s">
        <v>1759</v>
      </c>
      <c r="E3240" s="3" t="s">
        <v>127</v>
      </c>
      <c r="F3240" t="s">
        <v>1777</v>
      </c>
      <c r="G3240" s="5" t="str">
        <f t="shared" si="50"/>
        <v>View Response</v>
      </c>
      <c r="H3240" t="s">
        <v>3020</v>
      </c>
      <c r="I3240" t="s">
        <v>3029</v>
      </c>
      <c r="J3240" t="s">
        <v>3029</v>
      </c>
      <c r="L3240" t="s">
        <v>2981</v>
      </c>
    </row>
    <row r="3241" spans="1:14" x14ac:dyDescent="0.35">
      <c r="A3241">
        <v>1194470</v>
      </c>
      <c r="B3241" t="s">
        <v>2867</v>
      </c>
      <c r="C3241" t="s">
        <v>1758</v>
      </c>
      <c r="D3241" t="s">
        <v>1759</v>
      </c>
      <c r="E3241" s="3" t="s">
        <v>127</v>
      </c>
      <c r="F3241" t="s">
        <v>1777</v>
      </c>
      <c r="G3241" s="5" t="str">
        <f t="shared" si="50"/>
        <v>View Response</v>
      </c>
      <c r="H3241" t="s">
        <v>3020</v>
      </c>
      <c r="I3241" t="s">
        <v>3029</v>
      </c>
      <c r="J3241" t="s">
        <v>3029</v>
      </c>
      <c r="L3241" t="s">
        <v>2925</v>
      </c>
    </row>
    <row r="3242" spans="1:14" x14ac:dyDescent="0.35">
      <c r="A3242">
        <v>1194470</v>
      </c>
      <c r="B3242" t="s">
        <v>2867</v>
      </c>
      <c r="C3242" t="s">
        <v>1758</v>
      </c>
      <c r="D3242" t="s">
        <v>1759</v>
      </c>
      <c r="E3242" s="3" t="s">
        <v>127</v>
      </c>
      <c r="F3242" t="s">
        <v>1777</v>
      </c>
      <c r="G3242" s="5" t="str">
        <f t="shared" si="50"/>
        <v>View Response</v>
      </c>
      <c r="H3242" t="s">
        <v>3020</v>
      </c>
      <c r="I3242" t="s">
        <v>3029</v>
      </c>
      <c r="J3242" t="s">
        <v>3029</v>
      </c>
      <c r="L3242" t="s">
        <v>2958</v>
      </c>
    </row>
    <row r="3243" spans="1:14" x14ac:dyDescent="0.35">
      <c r="A3243">
        <v>1194470</v>
      </c>
      <c r="B3243" t="s">
        <v>2867</v>
      </c>
      <c r="C3243" t="s">
        <v>1758</v>
      </c>
      <c r="D3243" t="s">
        <v>1759</v>
      </c>
      <c r="E3243" s="3" t="s">
        <v>127</v>
      </c>
      <c r="F3243" t="s">
        <v>1777</v>
      </c>
      <c r="G3243" s="5" t="str">
        <f t="shared" si="50"/>
        <v>View Response</v>
      </c>
      <c r="H3243" t="s">
        <v>3020</v>
      </c>
      <c r="I3243" t="s">
        <v>3029</v>
      </c>
      <c r="J3243" t="s">
        <v>3029</v>
      </c>
      <c r="L3243" t="s">
        <v>2973</v>
      </c>
    </row>
    <row r="3244" spans="1:14" x14ac:dyDescent="0.35">
      <c r="A3244">
        <v>1194470</v>
      </c>
      <c r="B3244" t="s">
        <v>2867</v>
      </c>
      <c r="C3244" t="s">
        <v>1758</v>
      </c>
      <c r="D3244" t="s">
        <v>1759</v>
      </c>
      <c r="E3244" s="3" t="s">
        <v>127</v>
      </c>
      <c r="F3244" t="s">
        <v>1777</v>
      </c>
      <c r="G3244" s="5" t="str">
        <f t="shared" si="50"/>
        <v>View Response</v>
      </c>
      <c r="H3244" t="s">
        <v>3020</v>
      </c>
      <c r="I3244" t="s">
        <v>3029</v>
      </c>
      <c r="J3244" t="s">
        <v>3029</v>
      </c>
      <c r="L3244" t="s">
        <v>2986</v>
      </c>
    </row>
    <row r="3245" spans="1:14" x14ac:dyDescent="0.35">
      <c r="A3245">
        <v>1194470</v>
      </c>
      <c r="B3245" t="s">
        <v>2867</v>
      </c>
      <c r="C3245" t="s">
        <v>1758</v>
      </c>
      <c r="D3245" t="s">
        <v>1759</v>
      </c>
      <c r="E3245" s="3" t="s">
        <v>127</v>
      </c>
      <c r="F3245" t="s">
        <v>1777</v>
      </c>
      <c r="G3245" s="5" t="str">
        <f t="shared" si="50"/>
        <v>View Response</v>
      </c>
      <c r="H3245" t="s">
        <v>3020</v>
      </c>
      <c r="I3245" t="s">
        <v>3029</v>
      </c>
      <c r="J3245" t="s">
        <v>3029</v>
      </c>
      <c r="L3245" t="s">
        <v>2974</v>
      </c>
    </row>
    <row r="3246" spans="1:14" x14ac:dyDescent="0.35">
      <c r="A3246">
        <v>1194470</v>
      </c>
      <c r="B3246" t="s">
        <v>2867</v>
      </c>
      <c r="C3246" t="s">
        <v>1758</v>
      </c>
      <c r="D3246" t="s">
        <v>1759</v>
      </c>
      <c r="E3246" s="3" t="s">
        <v>127</v>
      </c>
      <c r="F3246" t="s">
        <v>1777</v>
      </c>
      <c r="G3246" s="5" t="str">
        <f t="shared" si="50"/>
        <v>View Response</v>
      </c>
      <c r="H3246" t="s">
        <v>3020</v>
      </c>
      <c r="I3246" t="s">
        <v>3029</v>
      </c>
      <c r="J3246" t="s">
        <v>3029</v>
      </c>
      <c r="L3246" t="s">
        <v>2937</v>
      </c>
    </row>
    <row r="3247" spans="1:14" x14ac:dyDescent="0.35">
      <c r="A3247">
        <v>1194483</v>
      </c>
      <c r="B3247" t="s">
        <v>2870</v>
      </c>
      <c r="C3247" t="s">
        <v>1778</v>
      </c>
      <c r="D3247" t="s">
        <v>1779</v>
      </c>
      <c r="E3247" s="3" t="s">
        <v>4</v>
      </c>
      <c r="F3247" t="s">
        <v>1780</v>
      </c>
      <c r="G3247" s="5" t="str">
        <f t="shared" si="50"/>
        <v>View Response</v>
      </c>
      <c r="H3247" t="s">
        <v>3020</v>
      </c>
      <c r="I3247" t="s">
        <v>3029</v>
      </c>
      <c r="J3247" t="s">
        <v>3029</v>
      </c>
      <c r="N3247" t="s">
        <v>338</v>
      </c>
    </row>
    <row r="3248" spans="1:14" x14ac:dyDescent="0.35">
      <c r="A3248">
        <v>1194483</v>
      </c>
      <c r="B3248" t="s">
        <v>2870</v>
      </c>
      <c r="C3248" t="s">
        <v>1778</v>
      </c>
      <c r="D3248" t="s">
        <v>1779</v>
      </c>
      <c r="E3248" s="3" t="s">
        <v>4</v>
      </c>
      <c r="F3248" t="s">
        <v>1780</v>
      </c>
      <c r="G3248" s="5" t="str">
        <f t="shared" si="50"/>
        <v>View Response</v>
      </c>
      <c r="H3248" t="s">
        <v>3020</v>
      </c>
      <c r="I3248" t="s">
        <v>3029</v>
      </c>
      <c r="J3248" t="s">
        <v>3029</v>
      </c>
      <c r="L3248" t="s">
        <v>2943</v>
      </c>
    </row>
    <row r="3249" spans="1:14" x14ac:dyDescent="0.35">
      <c r="A3249">
        <v>1194483</v>
      </c>
      <c r="B3249" t="s">
        <v>2870</v>
      </c>
      <c r="C3249" t="s">
        <v>1778</v>
      </c>
      <c r="D3249" t="s">
        <v>1779</v>
      </c>
      <c r="E3249" s="3" t="s">
        <v>4</v>
      </c>
      <c r="F3249" t="s">
        <v>1780</v>
      </c>
      <c r="G3249" s="5" t="str">
        <f t="shared" si="50"/>
        <v>View Response</v>
      </c>
      <c r="H3249" t="s">
        <v>3020</v>
      </c>
      <c r="I3249" t="s">
        <v>3029</v>
      </c>
      <c r="J3249" t="s">
        <v>3029</v>
      </c>
      <c r="L3249" t="s">
        <v>2981</v>
      </c>
    </row>
    <row r="3250" spans="1:14" x14ac:dyDescent="0.35">
      <c r="A3250">
        <v>1194483</v>
      </c>
      <c r="B3250" t="s">
        <v>2870</v>
      </c>
      <c r="C3250" t="s">
        <v>1778</v>
      </c>
      <c r="D3250" t="s">
        <v>1779</v>
      </c>
      <c r="E3250" s="3" t="s">
        <v>4</v>
      </c>
      <c r="F3250" t="s">
        <v>1780</v>
      </c>
      <c r="G3250" s="5" t="str">
        <f t="shared" si="50"/>
        <v>View Response</v>
      </c>
      <c r="H3250" t="s">
        <v>3020</v>
      </c>
      <c r="I3250" t="s">
        <v>3029</v>
      </c>
      <c r="J3250" t="s">
        <v>3029</v>
      </c>
      <c r="M3250" t="s">
        <v>2965</v>
      </c>
    </row>
    <row r="3251" spans="1:14" x14ac:dyDescent="0.35">
      <c r="A3251">
        <v>1194498</v>
      </c>
      <c r="B3251" t="s">
        <v>2871</v>
      </c>
      <c r="C3251" t="s">
        <v>4</v>
      </c>
      <c r="D3251" t="s">
        <v>1650</v>
      </c>
      <c r="E3251" s="3" t="s">
        <v>4</v>
      </c>
      <c r="F3251" t="s">
        <v>1781</v>
      </c>
      <c r="G3251" s="5" t="str">
        <f t="shared" si="50"/>
        <v>View Response</v>
      </c>
      <c r="H3251" t="s">
        <v>3019</v>
      </c>
      <c r="I3251" t="s">
        <v>3024</v>
      </c>
      <c r="J3251" t="s">
        <v>3022</v>
      </c>
      <c r="L3251" t="s">
        <v>2968</v>
      </c>
    </row>
    <row r="3252" spans="1:14" x14ac:dyDescent="0.35">
      <c r="A3252">
        <v>1194498</v>
      </c>
      <c r="B3252" t="s">
        <v>2871</v>
      </c>
      <c r="C3252" t="s">
        <v>4</v>
      </c>
      <c r="D3252" t="s">
        <v>1650</v>
      </c>
      <c r="E3252" s="3" t="s">
        <v>4</v>
      </c>
      <c r="F3252" t="s">
        <v>1781</v>
      </c>
      <c r="G3252" s="5" t="str">
        <f t="shared" si="50"/>
        <v>View Response</v>
      </c>
      <c r="H3252" t="s">
        <v>3019</v>
      </c>
      <c r="I3252" t="s">
        <v>3024</v>
      </c>
      <c r="J3252" t="s">
        <v>3022</v>
      </c>
      <c r="M3252" t="s">
        <v>2969</v>
      </c>
    </row>
    <row r="3253" spans="1:14" x14ac:dyDescent="0.35">
      <c r="A3253">
        <v>1194622</v>
      </c>
      <c r="B3253" t="s">
        <v>2872</v>
      </c>
      <c r="C3253" t="s">
        <v>1782</v>
      </c>
      <c r="D3253" t="s">
        <v>4</v>
      </c>
      <c r="E3253" s="3" t="s">
        <v>127</v>
      </c>
      <c r="F3253" t="s">
        <v>1783</v>
      </c>
      <c r="G3253" s="5" t="str">
        <f t="shared" si="50"/>
        <v>View Response</v>
      </c>
      <c r="H3253" t="s">
        <v>3020</v>
      </c>
      <c r="I3253" t="s">
        <v>3024</v>
      </c>
      <c r="J3253" t="s">
        <v>3022</v>
      </c>
      <c r="L3253" t="s">
        <v>2954</v>
      </c>
    </row>
    <row r="3254" spans="1:14" x14ac:dyDescent="0.35">
      <c r="A3254">
        <v>1194622</v>
      </c>
      <c r="B3254" t="s">
        <v>2872</v>
      </c>
      <c r="C3254" t="s">
        <v>1782</v>
      </c>
      <c r="D3254" t="s">
        <v>4</v>
      </c>
      <c r="E3254" s="3" t="s">
        <v>127</v>
      </c>
      <c r="F3254" t="s">
        <v>1783</v>
      </c>
      <c r="G3254" s="5" t="str">
        <f t="shared" si="50"/>
        <v>View Response</v>
      </c>
      <c r="H3254" t="s">
        <v>3020</v>
      </c>
      <c r="I3254" t="s">
        <v>3024</v>
      </c>
      <c r="J3254" t="s">
        <v>3022</v>
      </c>
      <c r="L3254" t="s">
        <v>2925</v>
      </c>
    </row>
    <row r="3255" spans="1:14" x14ac:dyDescent="0.35">
      <c r="A3255">
        <v>1194622</v>
      </c>
      <c r="B3255" t="s">
        <v>2872</v>
      </c>
      <c r="C3255" t="s">
        <v>1782</v>
      </c>
      <c r="D3255" t="s">
        <v>4</v>
      </c>
      <c r="E3255" s="3" t="s">
        <v>127</v>
      </c>
      <c r="F3255" t="s">
        <v>1783</v>
      </c>
      <c r="G3255" s="5" t="str">
        <f t="shared" si="50"/>
        <v>View Response</v>
      </c>
      <c r="H3255" t="s">
        <v>3020</v>
      </c>
      <c r="I3255" t="s">
        <v>3024</v>
      </c>
      <c r="J3255" t="s">
        <v>3022</v>
      </c>
      <c r="L3255" t="s">
        <v>2958</v>
      </c>
    </row>
    <row r="3256" spans="1:14" x14ac:dyDescent="0.35">
      <c r="A3256">
        <v>1194622</v>
      </c>
      <c r="B3256" t="s">
        <v>2872</v>
      </c>
      <c r="C3256" t="s">
        <v>1782</v>
      </c>
      <c r="D3256" t="s">
        <v>4</v>
      </c>
      <c r="E3256" s="3" t="s">
        <v>127</v>
      </c>
      <c r="F3256" t="s">
        <v>1783</v>
      </c>
      <c r="G3256" s="5" t="str">
        <f t="shared" si="50"/>
        <v>View Response</v>
      </c>
      <c r="H3256" t="s">
        <v>3020</v>
      </c>
      <c r="I3256" t="s">
        <v>3024</v>
      </c>
      <c r="J3256" t="s">
        <v>3022</v>
      </c>
      <c r="L3256" t="s">
        <v>2937</v>
      </c>
    </row>
    <row r="3257" spans="1:14" x14ac:dyDescent="0.35">
      <c r="A3257">
        <v>1194622</v>
      </c>
      <c r="B3257" t="s">
        <v>2872</v>
      </c>
      <c r="C3257" t="s">
        <v>1782</v>
      </c>
      <c r="D3257" t="s">
        <v>4</v>
      </c>
      <c r="E3257" s="3" t="s">
        <v>127</v>
      </c>
      <c r="F3257" t="s">
        <v>1783</v>
      </c>
      <c r="G3257" s="5" t="str">
        <f t="shared" si="50"/>
        <v>View Response</v>
      </c>
      <c r="H3257" t="s">
        <v>3020</v>
      </c>
      <c r="I3257" t="s">
        <v>3024</v>
      </c>
      <c r="J3257" t="s">
        <v>3022</v>
      </c>
      <c r="M3257" t="s">
        <v>2926</v>
      </c>
    </row>
    <row r="3258" spans="1:14" x14ac:dyDescent="0.35">
      <c r="A3258">
        <v>1194622</v>
      </c>
      <c r="B3258" t="s">
        <v>2872</v>
      </c>
      <c r="C3258" t="s">
        <v>1782</v>
      </c>
      <c r="D3258" t="s">
        <v>4</v>
      </c>
      <c r="E3258" s="3" t="s">
        <v>127</v>
      </c>
      <c r="F3258" t="s">
        <v>1783</v>
      </c>
      <c r="G3258" s="5" t="str">
        <f t="shared" si="50"/>
        <v>View Response</v>
      </c>
      <c r="H3258" t="s">
        <v>3020</v>
      </c>
      <c r="I3258" t="s">
        <v>3024</v>
      </c>
      <c r="J3258" t="s">
        <v>3022</v>
      </c>
      <c r="M3258" t="s">
        <v>2980</v>
      </c>
    </row>
    <row r="3259" spans="1:14" x14ac:dyDescent="0.35">
      <c r="A3259">
        <v>1194675</v>
      </c>
      <c r="B3259" t="s">
        <v>2873</v>
      </c>
      <c r="C3259" t="s">
        <v>4</v>
      </c>
      <c r="D3259" t="s">
        <v>1784</v>
      </c>
      <c r="E3259" s="3" t="s">
        <v>127</v>
      </c>
      <c r="F3259" t="s">
        <v>1785</v>
      </c>
      <c r="G3259" s="5" t="str">
        <f t="shared" si="50"/>
        <v>View Response</v>
      </c>
      <c r="H3259" t="s">
        <v>3020</v>
      </c>
      <c r="I3259" t="s">
        <v>3024</v>
      </c>
      <c r="J3259" t="s">
        <v>3022</v>
      </c>
      <c r="N3259" t="s">
        <v>338</v>
      </c>
    </row>
    <row r="3260" spans="1:14" x14ac:dyDescent="0.35">
      <c r="A3260">
        <v>1194675</v>
      </c>
      <c r="B3260" t="s">
        <v>2873</v>
      </c>
      <c r="C3260" t="s">
        <v>4</v>
      </c>
      <c r="D3260" t="s">
        <v>1784</v>
      </c>
      <c r="E3260" s="3" t="s">
        <v>127</v>
      </c>
      <c r="F3260" t="s">
        <v>1785</v>
      </c>
      <c r="G3260" s="5" t="str">
        <f t="shared" si="50"/>
        <v>View Response</v>
      </c>
      <c r="H3260" t="s">
        <v>3020</v>
      </c>
      <c r="I3260" t="s">
        <v>3024</v>
      </c>
      <c r="J3260" t="s">
        <v>3022</v>
      </c>
      <c r="L3260" t="s">
        <v>2943</v>
      </c>
    </row>
    <row r="3261" spans="1:14" x14ac:dyDescent="0.35">
      <c r="A3261">
        <v>1194675</v>
      </c>
      <c r="B3261" t="s">
        <v>2873</v>
      </c>
      <c r="C3261" t="s">
        <v>4</v>
      </c>
      <c r="D3261" t="s">
        <v>1784</v>
      </c>
      <c r="E3261" s="3" t="s">
        <v>127</v>
      </c>
      <c r="F3261" t="s">
        <v>1785</v>
      </c>
      <c r="G3261" s="5" t="str">
        <f t="shared" si="50"/>
        <v>View Response</v>
      </c>
      <c r="H3261" t="s">
        <v>3020</v>
      </c>
      <c r="I3261" t="s">
        <v>3024</v>
      </c>
      <c r="J3261" t="s">
        <v>3022</v>
      </c>
      <c r="L3261" t="s">
        <v>2978</v>
      </c>
    </row>
    <row r="3262" spans="1:14" x14ac:dyDescent="0.35">
      <c r="A3262">
        <v>1194675</v>
      </c>
      <c r="B3262" t="s">
        <v>2873</v>
      </c>
      <c r="C3262" t="s">
        <v>4</v>
      </c>
      <c r="D3262" t="s">
        <v>1784</v>
      </c>
      <c r="E3262" s="3" t="s">
        <v>127</v>
      </c>
      <c r="F3262" t="s">
        <v>1785</v>
      </c>
      <c r="G3262" s="5" t="str">
        <f t="shared" si="50"/>
        <v>View Response</v>
      </c>
      <c r="H3262" t="s">
        <v>3020</v>
      </c>
      <c r="I3262" t="s">
        <v>3024</v>
      </c>
      <c r="J3262" t="s">
        <v>3022</v>
      </c>
      <c r="L3262" t="s">
        <v>2981</v>
      </c>
    </row>
    <row r="3263" spans="1:14" x14ac:dyDescent="0.35">
      <c r="A3263">
        <v>1194675</v>
      </c>
      <c r="B3263" t="s">
        <v>2873</v>
      </c>
      <c r="C3263" t="s">
        <v>4</v>
      </c>
      <c r="D3263" t="s">
        <v>1784</v>
      </c>
      <c r="E3263" s="3" t="s">
        <v>127</v>
      </c>
      <c r="F3263" t="s">
        <v>1785</v>
      </c>
      <c r="G3263" s="5" t="str">
        <f t="shared" si="50"/>
        <v>View Response</v>
      </c>
      <c r="H3263" t="s">
        <v>3020</v>
      </c>
      <c r="I3263" t="s">
        <v>3024</v>
      </c>
      <c r="J3263" t="s">
        <v>3022</v>
      </c>
      <c r="L3263" t="s">
        <v>2982</v>
      </c>
    </row>
    <row r="3264" spans="1:14" x14ac:dyDescent="0.35">
      <c r="A3264">
        <v>1194675</v>
      </c>
      <c r="B3264" t="s">
        <v>2873</v>
      </c>
      <c r="C3264" t="s">
        <v>4</v>
      </c>
      <c r="D3264" t="s">
        <v>1784</v>
      </c>
      <c r="E3264" s="3" t="s">
        <v>127</v>
      </c>
      <c r="F3264" t="s">
        <v>1785</v>
      </c>
      <c r="G3264" s="5" t="str">
        <f t="shared" si="50"/>
        <v>View Response</v>
      </c>
      <c r="H3264" t="s">
        <v>3020</v>
      </c>
      <c r="I3264" t="s">
        <v>3024</v>
      </c>
      <c r="J3264" t="s">
        <v>3022</v>
      </c>
      <c r="L3264" t="s">
        <v>2925</v>
      </c>
    </row>
    <row r="3265" spans="1:14" x14ac:dyDescent="0.35">
      <c r="A3265">
        <v>1194675</v>
      </c>
      <c r="B3265" t="s">
        <v>2873</v>
      </c>
      <c r="C3265" t="s">
        <v>4</v>
      </c>
      <c r="D3265" t="s">
        <v>1784</v>
      </c>
      <c r="E3265" s="3" t="s">
        <v>127</v>
      </c>
      <c r="F3265" t="s">
        <v>1785</v>
      </c>
      <c r="G3265" s="5" t="str">
        <f t="shared" si="50"/>
        <v>View Response</v>
      </c>
      <c r="H3265" t="s">
        <v>3020</v>
      </c>
      <c r="I3265" t="s">
        <v>3024</v>
      </c>
      <c r="J3265" t="s">
        <v>3022</v>
      </c>
      <c r="L3265" t="s">
        <v>2973</v>
      </c>
    </row>
    <row r="3266" spans="1:14" x14ac:dyDescent="0.35">
      <c r="A3266">
        <v>1194675</v>
      </c>
      <c r="B3266" t="s">
        <v>2873</v>
      </c>
      <c r="C3266" t="s">
        <v>4</v>
      </c>
      <c r="D3266" t="s">
        <v>1784</v>
      </c>
      <c r="E3266" s="3" t="s">
        <v>127</v>
      </c>
      <c r="F3266" t="s">
        <v>1785</v>
      </c>
      <c r="G3266" s="5" t="str">
        <f t="shared" si="50"/>
        <v>View Response</v>
      </c>
      <c r="H3266" t="s">
        <v>3020</v>
      </c>
      <c r="I3266" t="s">
        <v>3024</v>
      </c>
      <c r="J3266" t="s">
        <v>3022</v>
      </c>
      <c r="L3266" t="s">
        <v>2937</v>
      </c>
    </row>
    <row r="3267" spans="1:14" x14ac:dyDescent="0.35">
      <c r="A3267">
        <v>1194785</v>
      </c>
      <c r="B3267" t="s">
        <v>2874</v>
      </c>
      <c r="C3267" t="s">
        <v>4</v>
      </c>
      <c r="D3267" t="s">
        <v>1602</v>
      </c>
      <c r="E3267" s="3" t="s">
        <v>127</v>
      </c>
      <c r="F3267" t="s">
        <v>1786</v>
      </c>
      <c r="G3267" s="5" t="str">
        <f t="shared" ref="G3267:G3330" si="51">HYPERLINK(F3267,"View Response")</f>
        <v>View Response</v>
      </c>
      <c r="H3267" t="s">
        <v>3020</v>
      </c>
      <c r="I3267" t="s">
        <v>3023</v>
      </c>
      <c r="J3267" t="s">
        <v>3021</v>
      </c>
      <c r="N3267" t="s">
        <v>338</v>
      </c>
    </row>
    <row r="3268" spans="1:14" x14ac:dyDescent="0.35">
      <c r="A3268">
        <v>1194785</v>
      </c>
      <c r="B3268" t="s">
        <v>2874</v>
      </c>
      <c r="C3268" t="s">
        <v>4</v>
      </c>
      <c r="D3268" t="s">
        <v>1602</v>
      </c>
      <c r="E3268" s="3" t="s">
        <v>127</v>
      </c>
      <c r="F3268" t="s">
        <v>1786</v>
      </c>
      <c r="G3268" s="5" t="str">
        <f t="shared" si="51"/>
        <v>View Response</v>
      </c>
      <c r="H3268" t="s">
        <v>3020</v>
      </c>
      <c r="I3268" t="s">
        <v>3023</v>
      </c>
      <c r="J3268" t="s">
        <v>3021</v>
      </c>
      <c r="L3268" t="s">
        <v>2925</v>
      </c>
    </row>
    <row r="3269" spans="1:14" x14ac:dyDescent="0.35">
      <c r="A3269">
        <v>1194785</v>
      </c>
      <c r="B3269" t="s">
        <v>2874</v>
      </c>
      <c r="C3269" t="s">
        <v>4</v>
      </c>
      <c r="D3269" t="s">
        <v>1602</v>
      </c>
      <c r="E3269" s="3" t="s">
        <v>127</v>
      </c>
      <c r="F3269" t="s">
        <v>1786</v>
      </c>
      <c r="G3269" s="5" t="str">
        <f t="shared" si="51"/>
        <v>View Response</v>
      </c>
      <c r="H3269" t="s">
        <v>3020</v>
      </c>
      <c r="I3269" t="s">
        <v>3023</v>
      </c>
      <c r="J3269" t="s">
        <v>3021</v>
      </c>
      <c r="M3269" t="s">
        <v>2931</v>
      </c>
    </row>
    <row r="3270" spans="1:14" x14ac:dyDescent="0.35">
      <c r="A3270">
        <v>1195214</v>
      </c>
      <c r="B3270" t="s">
        <v>2875</v>
      </c>
      <c r="C3270" t="s">
        <v>4</v>
      </c>
      <c r="D3270" t="s">
        <v>1787</v>
      </c>
      <c r="E3270" s="3" t="s">
        <v>4</v>
      </c>
      <c r="F3270" t="s">
        <v>1788</v>
      </c>
      <c r="G3270" s="5" t="str">
        <f t="shared" si="51"/>
        <v>View Response</v>
      </c>
      <c r="H3270" t="s">
        <v>3020</v>
      </c>
      <c r="I3270" t="s">
        <v>3023</v>
      </c>
      <c r="J3270" t="s">
        <v>3021</v>
      </c>
      <c r="N3270" t="s">
        <v>338</v>
      </c>
    </row>
    <row r="3271" spans="1:14" x14ac:dyDescent="0.35">
      <c r="A3271">
        <v>1195214</v>
      </c>
      <c r="B3271" t="s">
        <v>2875</v>
      </c>
      <c r="C3271" t="s">
        <v>4</v>
      </c>
      <c r="D3271" t="s">
        <v>1787</v>
      </c>
      <c r="E3271" s="3" t="s">
        <v>4</v>
      </c>
      <c r="F3271" t="s">
        <v>1788</v>
      </c>
      <c r="G3271" s="5" t="str">
        <f t="shared" si="51"/>
        <v>View Response</v>
      </c>
      <c r="H3271" t="s">
        <v>3020</v>
      </c>
      <c r="I3271" t="s">
        <v>3023</v>
      </c>
      <c r="J3271" t="s">
        <v>3021</v>
      </c>
      <c r="L3271" t="s">
        <v>2925</v>
      </c>
    </row>
    <row r="3272" spans="1:14" x14ac:dyDescent="0.35">
      <c r="A3272">
        <v>1195214</v>
      </c>
      <c r="B3272" t="s">
        <v>2875</v>
      </c>
      <c r="C3272" t="s">
        <v>4</v>
      </c>
      <c r="D3272" t="s">
        <v>1787</v>
      </c>
      <c r="E3272" s="3" t="s">
        <v>4</v>
      </c>
      <c r="F3272" t="s">
        <v>1788</v>
      </c>
      <c r="G3272" s="5" t="str">
        <f t="shared" si="51"/>
        <v>View Response</v>
      </c>
      <c r="H3272" t="s">
        <v>3020</v>
      </c>
      <c r="I3272" t="s">
        <v>3023</v>
      </c>
      <c r="J3272" t="s">
        <v>3021</v>
      </c>
      <c r="M3272" t="s">
        <v>2926</v>
      </c>
    </row>
    <row r="3273" spans="1:14" x14ac:dyDescent="0.35">
      <c r="A3273">
        <v>1196835</v>
      </c>
      <c r="B3273" t="s">
        <v>2876</v>
      </c>
      <c r="C3273" t="s">
        <v>4</v>
      </c>
      <c r="D3273" t="s">
        <v>4</v>
      </c>
      <c r="E3273" s="3" t="s">
        <v>127</v>
      </c>
      <c r="F3273" t="s">
        <v>1789</v>
      </c>
      <c r="G3273" s="5" t="str">
        <f t="shared" si="51"/>
        <v>View Response</v>
      </c>
      <c r="H3273" t="s">
        <v>3020</v>
      </c>
      <c r="I3273" t="s">
        <v>3023</v>
      </c>
      <c r="J3273" t="s">
        <v>3029</v>
      </c>
      <c r="M3273" t="s">
        <v>2923</v>
      </c>
    </row>
    <row r="3274" spans="1:14" x14ac:dyDescent="0.35">
      <c r="A3274">
        <v>1196835</v>
      </c>
      <c r="B3274" t="s">
        <v>2876</v>
      </c>
      <c r="C3274" t="s">
        <v>4</v>
      </c>
      <c r="D3274" t="s">
        <v>4</v>
      </c>
      <c r="E3274" s="3" t="s">
        <v>127</v>
      </c>
      <c r="F3274" t="s">
        <v>1789</v>
      </c>
      <c r="G3274" s="5" t="str">
        <f t="shared" si="51"/>
        <v>View Response</v>
      </c>
      <c r="H3274" t="s">
        <v>3020</v>
      </c>
      <c r="I3274" t="s">
        <v>3023</v>
      </c>
      <c r="J3274" t="s">
        <v>3029</v>
      </c>
      <c r="M3274" t="s">
        <v>2924</v>
      </c>
    </row>
    <row r="3275" spans="1:14" x14ac:dyDescent="0.35">
      <c r="A3275">
        <v>1196894</v>
      </c>
      <c r="B3275" t="s">
        <v>2877</v>
      </c>
      <c r="C3275" t="s">
        <v>1790</v>
      </c>
      <c r="D3275" t="s">
        <v>1791</v>
      </c>
      <c r="E3275" s="3" t="s">
        <v>127</v>
      </c>
      <c r="F3275" t="s">
        <v>1792</v>
      </c>
      <c r="G3275" s="5" t="str">
        <f t="shared" si="51"/>
        <v>View Response</v>
      </c>
      <c r="H3275" t="s">
        <v>3020</v>
      </c>
      <c r="I3275" t="s">
        <v>3029</v>
      </c>
      <c r="J3275" t="s">
        <v>3021</v>
      </c>
      <c r="N3275" t="s">
        <v>338</v>
      </c>
    </row>
    <row r="3276" spans="1:14" x14ac:dyDescent="0.35">
      <c r="A3276">
        <v>1196894</v>
      </c>
      <c r="B3276" t="s">
        <v>2877</v>
      </c>
      <c r="C3276" t="s">
        <v>1790</v>
      </c>
      <c r="D3276" t="s">
        <v>1791</v>
      </c>
      <c r="E3276" s="3" t="s">
        <v>127</v>
      </c>
      <c r="F3276" t="s">
        <v>1792</v>
      </c>
      <c r="G3276" s="5" t="str">
        <f t="shared" si="51"/>
        <v>View Response</v>
      </c>
      <c r="H3276" t="s">
        <v>3020</v>
      </c>
      <c r="I3276" t="s">
        <v>3029</v>
      </c>
      <c r="J3276" t="s">
        <v>3021</v>
      </c>
      <c r="L3276" t="s">
        <v>2925</v>
      </c>
    </row>
    <row r="3277" spans="1:14" x14ac:dyDescent="0.35">
      <c r="A3277">
        <v>1196894</v>
      </c>
      <c r="B3277" t="s">
        <v>2877</v>
      </c>
      <c r="C3277" t="s">
        <v>1790</v>
      </c>
      <c r="D3277" t="s">
        <v>1791</v>
      </c>
      <c r="E3277" s="3" t="s">
        <v>127</v>
      </c>
      <c r="F3277" t="s">
        <v>1792</v>
      </c>
      <c r="G3277" s="5" t="str">
        <f t="shared" si="51"/>
        <v>View Response</v>
      </c>
      <c r="H3277" t="s">
        <v>3020</v>
      </c>
      <c r="I3277" t="s">
        <v>3029</v>
      </c>
      <c r="J3277" t="s">
        <v>3021</v>
      </c>
      <c r="L3277" t="s">
        <v>2998</v>
      </c>
    </row>
    <row r="3278" spans="1:14" x14ac:dyDescent="0.35">
      <c r="A3278">
        <v>1196894</v>
      </c>
      <c r="B3278" t="s">
        <v>2877</v>
      </c>
      <c r="C3278" t="s">
        <v>1790</v>
      </c>
      <c r="D3278" t="s">
        <v>1791</v>
      </c>
      <c r="E3278" s="3" t="s">
        <v>127</v>
      </c>
      <c r="F3278" t="s">
        <v>1792</v>
      </c>
      <c r="G3278" s="5" t="str">
        <f t="shared" si="51"/>
        <v>View Response</v>
      </c>
      <c r="H3278" t="s">
        <v>3020</v>
      </c>
      <c r="I3278" t="s">
        <v>3029</v>
      </c>
      <c r="J3278" t="s">
        <v>3021</v>
      </c>
      <c r="L3278" t="s">
        <v>2958</v>
      </c>
    </row>
    <row r="3279" spans="1:14" x14ac:dyDescent="0.35">
      <c r="A3279">
        <v>1196894</v>
      </c>
      <c r="B3279" t="s">
        <v>2877</v>
      </c>
      <c r="C3279" t="s">
        <v>1790</v>
      </c>
      <c r="D3279" t="s">
        <v>1791</v>
      </c>
      <c r="E3279" s="3" t="s">
        <v>127</v>
      </c>
      <c r="F3279" t="s">
        <v>1792</v>
      </c>
      <c r="G3279" s="5" t="str">
        <f t="shared" si="51"/>
        <v>View Response</v>
      </c>
      <c r="H3279" t="s">
        <v>3020</v>
      </c>
      <c r="I3279" t="s">
        <v>3029</v>
      </c>
      <c r="J3279" t="s">
        <v>3021</v>
      </c>
      <c r="L3279" t="s">
        <v>2937</v>
      </c>
    </row>
    <row r="3280" spans="1:14" x14ac:dyDescent="0.35">
      <c r="A3280">
        <v>1196913</v>
      </c>
      <c r="B3280" t="s">
        <v>2878</v>
      </c>
      <c r="C3280" t="s">
        <v>1793</v>
      </c>
      <c r="D3280" t="s">
        <v>1794</v>
      </c>
      <c r="E3280" s="3" t="s">
        <v>127</v>
      </c>
      <c r="F3280" t="s">
        <v>1795</v>
      </c>
      <c r="G3280" s="5" t="str">
        <f t="shared" si="51"/>
        <v>View Response</v>
      </c>
      <c r="H3280" t="s">
        <v>3020</v>
      </c>
      <c r="I3280" t="s">
        <v>3024</v>
      </c>
      <c r="J3280" t="s">
        <v>3022</v>
      </c>
      <c r="L3280" t="s">
        <v>2978</v>
      </c>
    </row>
    <row r="3281" spans="1:14" x14ac:dyDescent="0.35">
      <c r="A3281">
        <v>1196913</v>
      </c>
      <c r="B3281" t="s">
        <v>2878</v>
      </c>
      <c r="C3281" t="s">
        <v>1793</v>
      </c>
      <c r="D3281" t="s">
        <v>1794</v>
      </c>
      <c r="E3281" s="3" t="s">
        <v>127</v>
      </c>
      <c r="F3281" t="s">
        <v>1795</v>
      </c>
      <c r="G3281" s="5" t="str">
        <f t="shared" si="51"/>
        <v>View Response</v>
      </c>
      <c r="H3281" t="s">
        <v>3020</v>
      </c>
      <c r="I3281" t="s">
        <v>3024</v>
      </c>
      <c r="J3281" t="s">
        <v>3022</v>
      </c>
      <c r="L3281" t="s">
        <v>2968</v>
      </c>
    </row>
    <row r="3282" spans="1:14" x14ac:dyDescent="0.35">
      <c r="A3282">
        <v>1196913</v>
      </c>
      <c r="B3282" t="s">
        <v>2878</v>
      </c>
      <c r="C3282" t="s">
        <v>1793</v>
      </c>
      <c r="D3282" t="s">
        <v>1794</v>
      </c>
      <c r="E3282" s="3" t="s">
        <v>127</v>
      </c>
      <c r="F3282" t="s">
        <v>1795</v>
      </c>
      <c r="G3282" s="5" t="str">
        <f t="shared" si="51"/>
        <v>View Response</v>
      </c>
      <c r="H3282" t="s">
        <v>3020</v>
      </c>
      <c r="I3282" t="s">
        <v>3024</v>
      </c>
      <c r="J3282" t="s">
        <v>3022</v>
      </c>
      <c r="L3282" t="s">
        <v>3009</v>
      </c>
    </row>
    <row r="3283" spans="1:14" x14ac:dyDescent="0.35">
      <c r="A3283">
        <v>1196913</v>
      </c>
      <c r="B3283" t="s">
        <v>2878</v>
      </c>
      <c r="C3283" t="s">
        <v>1793</v>
      </c>
      <c r="D3283" t="s">
        <v>1794</v>
      </c>
      <c r="E3283" s="3" t="s">
        <v>127</v>
      </c>
      <c r="F3283" t="s">
        <v>1795</v>
      </c>
      <c r="G3283" s="5" t="str">
        <f t="shared" si="51"/>
        <v>View Response</v>
      </c>
      <c r="H3283" t="s">
        <v>3020</v>
      </c>
      <c r="I3283" t="s">
        <v>3024</v>
      </c>
      <c r="J3283" t="s">
        <v>3022</v>
      </c>
      <c r="L3283" t="s">
        <v>3012</v>
      </c>
    </row>
    <row r="3284" spans="1:14" x14ac:dyDescent="0.35">
      <c r="A3284">
        <v>1196913</v>
      </c>
      <c r="B3284" t="s">
        <v>2878</v>
      </c>
      <c r="C3284" t="s">
        <v>1793</v>
      </c>
      <c r="D3284" t="s">
        <v>1794</v>
      </c>
      <c r="E3284" s="3" t="s">
        <v>127</v>
      </c>
      <c r="F3284" t="s">
        <v>1795</v>
      </c>
      <c r="G3284" s="5" t="str">
        <f t="shared" si="51"/>
        <v>View Response</v>
      </c>
      <c r="H3284" t="s">
        <v>3020</v>
      </c>
      <c r="I3284" t="s">
        <v>3024</v>
      </c>
      <c r="J3284" t="s">
        <v>3022</v>
      </c>
      <c r="M3284" t="s">
        <v>3013</v>
      </c>
    </row>
    <row r="3285" spans="1:14" x14ac:dyDescent="0.35">
      <c r="A3285">
        <v>1196950</v>
      </c>
      <c r="B3285" t="s">
        <v>2833</v>
      </c>
      <c r="C3285" t="s">
        <v>4</v>
      </c>
      <c r="D3285" t="s">
        <v>1680</v>
      </c>
      <c r="E3285" s="3" t="s">
        <v>127</v>
      </c>
      <c r="F3285" t="s">
        <v>1796</v>
      </c>
      <c r="G3285" s="5" t="str">
        <f t="shared" si="51"/>
        <v>View Response</v>
      </c>
      <c r="H3285" t="s">
        <v>3020</v>
      </c>
      <c r="I3285" t="s">
        <v>3024</v>
      </c>
      <c r="J3285" t="s">
        <v>3022</v>
      </c>
      <c r="N3285" t="s">
        <v>338</v>
      </c>
    </row>
    <row r="3286" spans="1:14" x14ac:dyDescent="0.35">
      <c r="A3286">
        <v>1196950</v>
      </c>
      <c r="B3286" t="s">
        <v>2833</v>
      </c>
      <c r="C3286" t="s">
        <v>4</v>
      </c>
      <c r="D3286" t="s">
        <v>1680</v>
      </c>
      <c r="E3286" s="3" t="s">
        <v>127</v>
      </c>
      <c r="F3286" t="s">
        <v>1796</v>
      </c>
      <c r="G3286" s="5" t="str">
        <f t="shared" si="51"/>
        <v>View Response</v>
      </c>
      <c r="H3286" t="s">
        <v>3020</v>
      </c>
      <c r="I3286" t="s">
        <v>3024</v>
      </c>
      <c r="J3286" t="s">
        <v>3022</v>
      </c>
      <c r="L3286" t="s">
        <v>2925</v>
      </c>
    </row>
    <row r="3287" spans="1:14" x14ac:dyDescent="0.35">
      <c r="A3287">
        <v>1196972</v>
      </c>
      <c r="B3287" t="s">
        <v>2879</v>
      </c>
      <c r="C3287" t="s">
        <v>4</v>
      </c>
      <c r="D3287" t="s">
        <v>1326</v>
      </c>
      <c r="E3287" s="3" t="s">
        <v>4</v>
      </c>
      <c r="F3287" t="s">
        <v>1797</v>
      </c>
      <c r="G3287" s="5" t="str">
        <f t="shared" si="51"/>
        <v>View Response</v>
      </c>
      <c r="H3287" t="s">
        <v>3020</v>
      </c>
      <c r="I3287" t="s">
        <v>3029</v>
      </c>
      <c r="J3287" t="s">
        <v>3029</v>
      </c>
      <c r="N3287" t="s">
        <v>338</v>
      </c>
    </row>
    <row r="3288" spans="1:14" x14ac:dyDescent="0.35">
      <c r="A3288">
        <v>1197003</v>
      </c>
      <c r="B3288" t="s">
        <v>2874</v>
      </c>
      <c r="C3288" t="s">
        <v>4</v>
      </c>
      <c r="D3288" t="s">
        <v>1602</v>
      </c>
      <c r="E3288" s="3" t="s">
        <v>127</v>
      </c>
      <c r="F3288" t="s">
        <v>1798</v>
      </c>
      <c r="G3288" s="5" t="str">
        <f t="shared" si="51"/>
        <v>View Response</v>
      </c>
      <c r="H3288" t="s">
        <v>3020</v>
      </c>
      <c r="I3288" t="s">
        <v>3023</v>
      </c>
      <c r="J3288" t="s">
        <v>3021</v>
      </c>
      <c r="N3288" t="s">
        <v>338</v>
      </c>
    </row>
    <row r="3289" spans="1:14" x14ac:dyDescent="0.35">
      <c r="A3289">
        <v>1197003</v>
      </c>
      <c r="B3289" t="s">
        <v>2874</v>
      </c>
      <c r="C3289" t="s">
        <v>4</v>
      </c>
      <c r="D3289" t="s">
        <v>1602</v>
      </c>
      <c r="E3289" s="3" t="s">
        <v>127</v>
      </c>
      <c r="F3289" t="s">
        <v>1798</v>
      </c>
      <c r="G3289" s="5" t="str">
        <f t="shared" si="51"/>
        <v>View Response</v>
      </c>
      <c r="H3289" t="s">
        <v>3020</v>
      </c>
      <c r="I3289" t="s">
        <v>3023</v>
      </c>
      <c r="J3289" t="s">
        <v>3021</v>
      </c>
      <c r="L3289" t="s">
        <v>2925</v>
      </c>
    </row>
    <row r="3290" spans="1:14" x14ac:dyDescent="0.35">
      <c r="A3290">
        <v>1197003</v>
      </c>
      <c r="B3290" t="s">
        <v>2874</v>
      </c>
      <c r="C3290" t="s">
        <v>4</v>
      </c>
      <c r="D3290" t="s">
        <v>1602</v>
      </c>
      <c r="E3290" s="3" t="s">
        <v>127</v>
      </c>
      <c r="F3290" t="s">
        <v>1798</v>
      </c>
      <c r="G3290" s="5" t="str">
        <f t="shared" si="51"/>
        <v>View Response</v>
      </c>
      <c r="H3290" t="s">
        <v>3020</v>
      </c>
      <c r="I3290" t="s">
        <v>3023</v>
      </c>
      <c r="J3290" t="s">
        <v>3021</v>
      </c>
      <c r="M3290" t="s">
        <v>2931</v>
      </c>
    </row>
    <row r="3291" spans="1:14" x14ac:dyDescent="0.35">
      <c r="A3291">
        <v>1197010</v>
      </c>
      <c r="B3291" t="s">
        <v>2880</v>
      </c>
      <c r="C3291" t="s">
        <v>4</v>
      </c>
      <c r="D3291" t="s">
        <v>4</v>
      </c>
      <c r="E3291" s="3" t="s">
        <v>4</v>
      </c>
      <c r="F3291" t="s">
        <v>1799</v>
      </c>
      <c r="G3291" s="5" t="str">
        <f t="shared" si="51"/>
        <v>View Response</v>
      </c>
      <c r="H3291" t="s">
        <v>3020</v>
      </c>
      <c r="I3291" t="s">
        <v>3023</v>
      </c>
      <c r="J3291" t="s">
        <v>3029</v>
      </c>
      <c r="M3291" t="s">
        <v>2923</v>
      </c>
    </row>
    <row r="3292" spans="1:14" x14ac:dyDescent="0.35">
      <c r="A3292">
        <v>1197010</v>
      </c>
      <c r="B3292" t="s">
        <v>2880</v>
      </c>
      <c r="C3292" t="s">
        <v>4</v>
      </c>
      <c r="D3292" t="s">
        <v>4</v>
      </c>
      <c r="E3292" s="3" t="s">
        <v>4</v>
      </c>
      <c r="F3292" t="s">
        <v>1799</v>
      </c>
      <c r="G3292" s="5" t="str">
        <f t="shared" si="51"/>
        <v>View Response</v>
      </c>
      <c r="H3292" t="s">
        <v>3020</v>
      </c>
      <c r="I3292" t="s">
        <v>3023</v>
      </c>
      <c r="J3292" t="s">
        <v>3029</v>
      </c>
      <c r="M3292" t="s">
        <v>2924</v>
      </c>
    </row>
    <row r="3293" spans="1:14" x14ac:dyDescent="0.35">
      <c r="A3293">
        <v>1197017</v>
      </c>
      <c r="B3293" t="s">
        <v>2881</v>
      </c>
      <c r="C3293" t="s">
        <v>4</v>
      </c>
      <c r="D3293" t="s">
        <v>4</v>
      </c>
      <c r="E3293" s="3" t="s">
        <v>4</v>
      </c>
      <c r="F3293" t="s">
        <v>1800</v>
      </c>
      <c r="G3293" s="5" t="str">
        <f t="shared" si="51"/>
        <v>View Response</v>
      </c>
      <c r="H3293" t="s">
        <v>3020</v>
      </c>
      <c r="I3293" t="s">
        <v>3023</v>
      </c>
      <c r="J3293" t="s">
        <v>3029</v>
      </c>
      <c r="M3293" t="s">
        <v>2923</v>
      </c>
    </row>
    <row r="3294" spans="1:14" x14ac:dyDescent="0.35">
      <c r="A3294">
        <v>1197017</v>
      </c>
      <c r="B3294" t="s">
        <v>2881</v>
      </c>
      <c r="C3294" t="s">
        <v>4</v>
      </c>
      <c r="D3294" t="s">
        <v>4</v>
      </c>
      <c r="E3294" s="3" t="s">
        <v>4</v>
      </c>
      <c r="F3294" t="s">
        <v>1800</v>
      </c>
      <c r="G3294" s="5" t="str">
        <f t="shared" si="51"/>
        <v>View Response</v>
      </c>
      <c r="H3294" t="s">
        <v>3020</v>
      </c>
      <c r="I3294" t="s">
        <v>3023</v>
      </c>
      <c r="J3294" t="s">
        <v>3029</v>
      </c>
      <c r="M3294" t="s">
        <v>2924</v>
      </c>
    </row>
    <row r="3295" spans="1:14" x14ac:dyDescent="0.35">
      <c r="A3295">
        <v>1197018</v>
      </c>
      <c r="B3295" t="s">
        <v>2882</v>
      </c>
      <c r="C3295" t="s">
        <v>4</v>
      </c>
      <c r="D3295" t="s">
        <v>1717</v>
      </c>
      <c r="E3295" s="3" t="s">
        <v>127</v>
      </c>
      <c r="F3295" t="s">
        <v>1801</v>
      </c>
      <c r="G3295" s="5" t="str">
        <f t="shared" si="51"/>
        <v>View Response</v>
      </c>
      <c r="H3295" t="s">
        <v>3020</v>
      </c>
      <c r="I3295" t="s">
        <v>3029</v>
      </c>
      <c r="J3295" t="s">
        <v>3029</v>
      </c>
      <c r="N3295" t="s">
        <v>338</v>
      </c>
    </row>
    <row r="3296" spans="1:14" x14ac:dyDescent="0.35">
      <c r="A3296">
        <v>1197018</v>
      </c>
      <c r="B3296" t="s">
        <v>2882</v>
      </c>
      <c r="C3296" t="s">
        <v>4</v>
      </c>
      <c r="D3296" t="s">
        <v>1717</v>
      </c>
      <c r="E3296" s="3" t="s">
        <v>127</v>
      </c>
      <c r="F3296" t="s">
        <v>1801</v>
      </c>
      <c r="G3296" s="5" t="str">
        <f t="shared" si="51"/>
        <v>View Response</v>
      </c>
      <c r="H3296" t="s">
        <v>3020</v>
      </c>
      <c r="I3296" t="s">
        <v>3029</v>
      </c>
      <c r="J3296" t="s">
        <v>3029</v>
      </c>
      <c r="L3296" t="s">
        <v>2925</v>
      </c>
    </row>
    <row r="3297" spans="1:14" x14ac:dyDescent="0.35">
      <c r="A3297">
        <v>1197018</v>
      </c>
      <c r="B3297" t="s">
        <v>2882</v>
      </c>
      <c r="C3297" t="s">
        <v>4</v>
      </c>
      <c r="D3297" t="s">
        <v>1717</v>
      </c>
      <c r="E3297" s="3" t="s">
        <v>127</v>
      </c>
      <c r="F3297" t="s">
        <v>1801</v>
      </c>
      <c r="G3297" s="5" t="str">
        <f t="shared" si="51"/>
        <v>View Response</v>
      </c>
      <c r="H3297" t="s">
        <v>3020</v>
      </c>
      <c r="I3297" t="s">
        <v>3029</v>
      </c>
      <c r="J3297" t="s">
        <v>3029</v>
      </c>
      <c r="M3297" t="s">
        <v>2965</v>
      </c>
    </row>
    <row r="3298" spans="1:14" x14ac:dyDescent="0.35">
      <c r="A3298">
        <v>1197022</v>
      </c>
      <c r="B3298" t="s">
        <v>1422</v>
      </c>
      <c r="C3298" t="s">
        <v>4</v>
      </c>
      <c r="D3298" t="s">
        <v>1802</v>
      </c>
      <c r="E3298" s="3" t="s">
        <v>127</v>
      </c>
      <c r="F3298" t="s">
        <v>1803</v>
      </c>
      <c r="G3298" s="5" t="str">
        <f t="shared" si="51"/>
        <v>View Response</v>
      </c>
      <c r="H3298" t="s">
        <v>3020</v>
      </c>
      <c r="I3298" t="s">
        <v>3024</v>
      </c>
      <c r="J3298" t="s">
        <v>3021</v>
      </c>
      <c r="N3298" t="s">
        <v>338</v>
      </c>
    </row>
    <row r="3299" spans="1:14" x14ac:dyDescent="0.35">
      <c r="A3299">
        <v>1197022</v>
      </c>
      <c r="B3299" t="s">
        <v>1422</v>
      </c>
      <c r="C3299" t="s">
        <v>4</v>
      </c>
      <c r="D3299" t="s">
        <v>1802</v>
      </c>
      <c r="E3299" s="3" t="s">
        <v>127</v>
      </c>
      <c r="F3299" t="s">
        <v>1803</v>
      </c>
      <c r="G3299" s="5" t="str">
        <f t="shared" si="51"/>
        <v>View Response</v>
      </c>
      <c r="H3299" t="s">
        <v>3020</v>
      </c>
      <c r="I3299" t="s">
        <v>3024</v>
      </c>
      <c r="J3299" t="s">
        <v>3021</v>
      </c>
      <c r="L3299" t="s">
        <v>2987</v>
      </c>
    </row>
    <row r="3300" spans="1:14" x14ac:dyDescent="0.35">
      <c r="A3300">
        <v>1197022</v>
      </c>
      <c r="B3300" t="s">
        <v>1422</v>
      </c>
      <c r="C3300" t="s">
        <v>4</v>
      </c>
      <c r="D3300" t="s">
        <v>1802</v>
      </c>
      <c r="E3300" s="3" t="s">
        <v>127</v>
      </c>
      <c r="F3300" t="s">
        <v>1803</v>
      </c>
      <c r="G3300" s="5" t="str">
        <f t="shared" si="51"/>
        <v>View Response</v>
      </c>
      <c r="H3300" t="s">
        <v>3020</v>
      </c>
      <c r="I3300" t="s">
        <v>3024</v>
      </c>
      <c r="J3300" t="s">
        <v>3021</v>
      </c>
      <c r="L3300" t="s">
        <v>2990</v>
      </c>
    </row>
    <row r="3301" spans="1:14" x14ac:dyDescent="0.35">
      <c r="A3301">
        <v>1197022</v>
      </c>
      <c r="B3301" t="s">
        <v>1422</v>
      </c>
      <c r="C3301" t="s">
        <v>4</v>
      </c>
      <c r="D3301" t="s">
        <v>1802</v>
      </c>
      <c r="E3301" s="3" t="s">
        <v>127</v>
      </c>
      <c r="F3301" t="s">
        <v>1803</v>
      </c>
      <c r="G3301" s="5" t="str">
        <f t="shared" si="51"/>
        <v>View Response</v>
      </c>
      <c r="H3301" t="s">
        <v>3020</v>
      </c>
      <c r="I3301" t="s">
        <v>3024</v>
      </c>
      <c r="J3301" t="s">
        <v>3021</v>
      </c>
      <c r="L3301" t="s">
        <v>2930</v>
      </c>
    </row>
    <row r="3302" spans="1:14" x14ac:dyDescent="0.35">
      <c r="A3302">
        <v>1197022</v>
      </c>
      <c r="B3302" t="s">
        <v>1422</v>
      </c>
      <c r="C3302" t="s">
        <v>4</v>
      </c>
      <c r="D3302" t="s">
        <v>1802</v>
      </c>
      <c r="E3302" s="3" t="s">
        <v>127</v>
      </c>
      <c r="F3302" t="s">
        <v>1803</v>
      </c>
      <c r="G3302" s="5" t="str">
        <f t="shared" si="51"/>
        <v>View Response</v>
      </c>
      <c r="H3302" t="s">
        <v>3020</v>
      </c>
      <c r="I3302" t="s">
        <v>3024</v>
      </c>
      <c r="J3302" t="s">
        <v>3021</v>
      </c>
      <c r="L3302" t="s">
        <v>2943</v>
      </c>
    </row>
    <row r="3303" spans="1:14" x14ac:dyDescent="0.35">
      <c r="A3303">
        <v>1197022</v>
      </c>
      <c r="B3303" t="s">
        <v>1422</v>
      </c>
      <c r="C3303" t="s">
        <v>4</v>
      </c>
      <c r="D3303" t="s">
        <v>1802</v>
      </c>
      <c r="E3303" s="3" t="s">
        <v>127</v>
      </c>
      <c r="F3303" t="s">
        <v>1803</v>
      </c>
      <c r="G3303" s="5" t="str">
        <f t="shared" si="51"/>
        <v>View Response</v>
      </c>
      <c r="H3303" t="s">
        <v>3020</v>
      </c>
      <c r="I3303" t="s">
        <v>3024</v>
      </c>
      <c r="J3303" t="s">
        <v>3021</v>
      </c>
      <c r="L3303" t="s">
        <v>2981</v>
      </c>
    </row>
    <row r="3304" spans="1:14" x14ac:dyDescent="0.35">
      <c r="A3304">
        <v>1197022</v>
      </c>
      <c r="B3304" t="s">
        <v>1422</v>
      </c>
      <c r="C3304" t="s">
        <v>4</v>
      </c>
      <c r="D3304" t="s">
        <v>1802</v>
      </c>
      <c r="E3304" s="3" t="s">
        <v>127</v>
      </c>
      <c r="F3304" t="s">
        <v>1803</v>
      </c>
      <c r="G3304" s="5" t="str">
        <f t="shared" si="51"/>
        <v>View Response</v>
      </c>
      <c r="H3304" t="s">
        <v>3020</v>
      </c>
      <c r="I3304" t="s">
        <v>3024</v>
      </c>
      <c r="J3304" t="s">
        <v>3021</v>
      </c>
      <c r="L3304" t="s">
        <v>2925</v>
      </c>
    </row>
    <row r="3305" spans="1:14" x14ac:dyDescent="0.35">
      <c r="A3305">
        <v>1197022</v>
      </c>
      <c r="B3305" t="s">
        <v>1422</v>
      </c>
      <c r="C3305" t="s">
        <v>4</v>
      </c>
      <c r="D3305" t="s">
        <v>1802</v>
      </c>
      <c r="E3305" s="3" t="s">
        <v>127</v>
      </c>
      <c r="F3305" t="s">
        <v>1803</v>
      </c>
      <c r="G3305" s="5" t="str">
        <f t="shared" si="51"/>
        <v>View Response</v>
      </c>
      <c r="H3305" t="s">
        <v>3020</v>
      </c>
      <c r="I3305" t="s">
        <v>3024</v>
      </c>
      <c r="J3305" t="s">
        <v>3021</v>
      </c>
      <c r="M3305" t="s">
        <v>2922</v>
      </c>
    </row>
    <row r="3306" spans="1:14" x14ac:dyDescent="0.35">
      <c r="A3306">
        <v>1197033</v>
      </c>
      <c r="B3306" t="s">
        <v>2883</v>
      </c>
      <c r="C3306" t="s">
        <v>1804</v>
      </c>
      <c r="D3306" t="s">
        <v>4</v>
      </c>
      <c r="E3306" s="3" t="s">
        <v>4</v>
      </c>
      <c r="F3306" t="s">
        <v>1805</v>
      </c>
      <c r="G3306" s="5" t="str">
        <f t="shared" si="51"/>
        <v>View Response</v>
      </c>
      <c r="H3306" t="s">
        <v>3020</v>
      </c>
      <c r="I3306" t="s">
        <v>3023</v>
      </c>
      <c r="J3306" t="s">
        <v>3029</v>
      </c>
      <c r="M3306" t="s">
        <v>2923</v>
      </c>
    </row>
    <row r="3307" spans="1:14" x14ac:dyDescent="0.35">
      <c r="A3307">
        <v>1197033</v>
      </c>
      <c r="B3307" t="s">
        <v>2883</v>
      </c>
      <c r="C3307" t="s">
        <v>1804</v>
      </c>
      <c r="D3307" t="s">
        <v>4</v>
      </c>
      <c r="E3307" s="3" t="s">
        <v>4</v>
      </c>
      <c r="F3307" t="s">
        <v>1805</v>
      </c>
      <c r="G3307" s="5" t="str">
        <f t="shared" si="51"/>
        <v>View Response</v>
      </c>
      <c r="H3307" t="s">
        <v>3020</v>
      </c>
      <c r="I3307" t="s">
        <v>3023</v>
      </c>
      <c r="J3307" t="s">
        <v>3029</v>
      </c>
      <c r="M3307" t="s">
        <v>2924</v>
      </c>
    </row>
    <row r="3308" spans="1:14" x14ac:dyDescent="0.35">
      <c r="A3308">
        <v>1197083</v>
      </c>
      <c r="B3308" t="s">
        <v>2884</v>
      </c>
      <c r="C3308" t="s">
        <v>4</v>
      </c>
      <c r="D3308" t="s">
        <v>1806</v>
      </c>
      <c r="E3308" s="3" t="s">
        <v>127</v>
      </c>
      <c r="F3308" t="s">
        <v>1807</v>
      </c>
      <c r="G3308" s="5" t="str">
        <f t="shared" si="51"/>
        <v>View Response</v>
      </c>
      <c r="H3308" t="s">
        <v>3020</v>
      </c>
      <c r="I3308" t="s">
        <v>3024</v>
      </c>
      <c r="J3308" t="s">
        <v>3021</v>
      </c>
      <c r="N3308" t="s">
        <v>338</v>
      </c>
    </row>
    <row r="3309" spans="1:14" x14ac:dyDescent="0.35">
      <c r="A3309">
        <v>1197083</v>
      </c>
      <c r="B3309" t="s">
        <v>2884</v>
      </c>
      <c r="C3309" t="s">
        <v>4</v>
      </c>
      <c r="D3309" t="s">
        <v>1806</v>
      </c>
      <c r="E3309" s="3" t="s">
        <v>127</v>
      </c>
      <c r="F3309" t="s">
        <v>1807</v>
      </c>
      <c r="G3309" s="5" t="str">
        <f t="shared" si="51"/>
        <v>View Response</v>
      </c>
      <c r="H3309" t="s">
        <v>3020</v>
      </c>
      <c r="I3309" t="s">
        <v>3024</v>
      </c>
      <c r="J3309" t="s">
        <v>3021</v>
      </c>
      <c r="L3309" t="s">
        <v>2943</v>
      </c>
    </row>
    <row r="3310" spans="1:14" x14ac:dyDescent="0.35">
      <c r="A3310">
        <v>1197083</v>
      </c>
      <c r="B3310" t="s">
        <v>2884</v>
      </c>
      <c r="C3310" t="s">
        <v>4</v>
      </c>
      <c r="D3310" t="s">
        <v>1806</v>
      </c>
      <c r="E3310" s="3" t="s">
        <v>127</v>
      </c>
      <c r="F3310" t="s">
        <v>1807</v>
      </c>
      <c r="G3310" s="5" t="str">
        <f t="shared" si="51"/>
        <v>View Response</v>
      </c>
      <c r="H3310" t="s">
        <v>3020</v>
      </c>
      <c r="I3310" t="s">
        <v>3024</v>
      </c>
      <c r="J3310" t="s">
        <v>3021</v>
      </c>
      <c r="L3310" t="s">
        <v>2981</v>
      </c>
    </row>
    <row r="3311" spans="1:14" x14ac:dyDescent="0.35">
      <c r="A3311">
        <v>1197083</v>
      </c>
      <c r="B3311" t="s">
        <v>2884</v>
      </c>
      <c r="C3311" t="s">
        <v>4</v>
      </c>
      <c r="D3311" t="s">
        <v>1806</v>
      </c>
      <c r="E3311" s="3" t="s">
        <v>127</v>
      </c>
      <c r="F3311" t="s">
        <v>1807</v>
      </c>
      <c r="G3311" s="5" t="str">
        <f t="shared" si="51"/>
        <v>View Response</v>
      </c>
      <c r="H3311" t="s">
        <v>3020</v>
      </c>
      <c r="I3311" t="s">
        <v>3024</v>
      </c>
      <c r="J3311" t="s">
        <v>3021</v>
      </c>
      <c r="L3311" t="s">
        <v>2925</v>
      </c>
    </row>
    <row r="3312" spans="1:14" x14ac:dyDescent="0.35">
      <c r="A3312">
        <v>1197124</v>
      </c>
      <c r="B3312" t="s">
        <v>2817</v>
      </c>
      <c r="C3312" t="s">
        <v>1625</v>
      </c>
      <c r="D3312" t="s">
        <v>4</v>
      </c>
      <c r="E3312" s="3" t="s">
        <v>127</v>
      </c>
      <c r="F3312" t="s">
        <v>1808</v>
      </c>
      <c r="G3312" s="5" t="str">
        <f t="shared" si="51"/>
        <v>View Response</v>
      </c>
      <c r="H3312" t="s">
        <v>3020</v>
      </c>
      <c r="I3312" t="s">
        <v>3029</v>
      </c>
      <c r="J3312" t="s">
        <v>3029</v>
      </c>
      <c r="N3312" t="s">
        <v>338</v>
      </c>
    </row>
    <row r="3313" spans="1:14" x14ac:dyDescent="0.35">
      <c r="A3313">
        <v>1197124</v>
      </c>
      <c r="B3313" t="s">
        <v>2817</v>
      </c>
      <c r="C3313" t="s">
        <v>1625</v>
      </c>
      <c r="D3313" t="s">
        <v>4</v>
      </c>
      <c r="E3313" s="3" t="s">
        <v>127</v>
      </c>
      <c r="F3313" t="s">
        <v>1808</v>
      </c>
      <c r="G3313" s="5" t="str">
        <f t="shared" si="51"/>
        <v>View Response</v>
      </c>
      <c r="H3313" t="s">
        <v>3020</v>
      </c>
      <c r="I3313" t="s">
        <v>3029</v>
      </c>
      <c r="J3313" t="s">
        <v>3029</v>
      </c>
      <c r="L3313" t="s">
        <v>2925</v>
      </c>
    </row>
    <row r="3314" spans="1:14" x14ac:dyDescent="0.35">
      <c r="A3314">
        <v>1197124</v>
      </c>
      <c r="B3314" t="s">
        <v>2817</v>
      </c>
      <c r="C3314" t="s">
        <v>1625</v>
      </c>
      <c r="D3314" t="s">
        <v>4</v>
      </c>
      <c r="E3314" s="3" t="s">
        <v>127</v>
      </c>
      <c r="F3314" t="s">
        <v>1808</v>
      </c>
      <c r="G3314" s="5" t="str">
        <f t="shared" si="51"/>
        <v>View Response</v>
      </c>
      <c r="H3314" t="s">
        <v>3020</v>
      </c>
      <c r="I3314" t="s">
        <v>3029</v>
      </c>
      <c r="J3314" t="s">
        <v>3029</v>
      </c>
      <c r="M3314" t="s">
        <v>2931</v>
      </c>
    </row>
    <row r="3315" spans="1:14" x14ac:dyDescent="0.35">
      <c r="A3315">
        <v>1197186</v>
      </c>
      <c r="B3315" t="s">
        <v>2885</v>
      </c>
      <c r="C3315" t="s">
        <v>1809</v>
      </c>
      <c r="D3315" t="s">
        <v>4</v>
      </c>
      <c r="E3315" s="3" t="s">
        <v>127</v>
      </c>
      <c r="F3315" t="s">
        <v>1810</v>
      </c>
      <c r="G3315" s="5" t="str">
        <f t="shared" si="51"/>
        <v>View Response</v>
      </c>
      <c r="H3315" t="s">
        <v>3020</v>
      </c>
      <c r="I3315" t="s">
        <v>3024</v>
      </c>
      <c r="J3315" t="s">
        <v>3022</v>
      </c>
      <c r="L3315" t="s">
        <v>3005</v>
      </c>
    </row>
    <row r="3316" spans="1:14" x14ac:dyDescent="0.35">
      <c r="A3316">
        <v>1197186</v>
      </c>
      <c r="B3316" t="s">
        <v>2885</v>
      </c>
      <c r="C3316" t="s">
        <v>1809</v>
      </c>
      <c r="D3316" t="s">
        <v>4</v>
      </c>
      <c r="E3316" s="3" t="s">
        <v>127</v>
      </c>
      <c r="F3316" t="s">
        <v>1810</v>
      </c>
      <c r="G3316" s="5" t="str">
        <f t="shared" si="51"/>
        <v>View Response</v>
      </c>
      <c r="H3316" t="s">
        <v>3020</v>
      </c>
      <c r="I3316" t="s">
        <v>3024</v>
      </c>
      <c r="J3316" t="s">
        <v>3022</v>
      </c>
      <c r="L3316" t="s">
        <v>2961</v>
      </c>
    </row>
    <row r="3317" spans="1:14" x14ac:dyDescent="0.35">
      <c r="A3317">
        <v>1197186</v>
      </c>
      <c r="B3317" t="s">
        <v>2885</v>
      </c>
      <c r="C3317" t="s">
        <v>1809</v>
      </c>
      <c r="D3317" t="s">
        <v>4</v>
      </c>
      <c r="E3317" s="3" t="s">
        <v>127</v>
      </c>
      <c r="F3317" t="s">
        <v>1810</v>
      </c>
      <c r="G3317" s="5" t="str">
        <f t="shared" si="51"/>
        <v>View Response</v>
      </c>
      <c r="H3317" t="s">
        <v>3020</v>
      </c>
      <c r="I3317" t="s">
        <v>3024</v>
      </c>
      <c r="J3317" t="s">
        <v>3022</v>
      </c>
      <c r="L3317" t="s">
        <v>2955</v>
      </c>
    </row>
    <row r="3318" spans="1:14" x14ac:dyDescent="0.35">
      <c r="A3318">
        <v>1197186</v>
      </c>
      <c r="B3318" t="s">
        <v>2885</v>
      </c>
      <c r="C3318" t="s">
        <v>1809</v>
      </c>
      <c r="D3318" t="s">
        <v>4</v>
      </c>
      <c r="E3318" s="3" t="s">
        <v>127</v>
      </c>
      <c r="F3318" t="s">
        <v>1810</v>
      </c>
      <c r="G3318" s="5" t="str">
        <f t="shared" si="51"/>
        <v>View Response</v>
      </c>
      <c r="H3318" t="s">
        <v>3020</v>
      </c>
      <c r="I3318" t="s">
        <v>3024</v>
      </c>
      <c r="J3318" t="s">
        <v>3022</v>
      </c>
      <c r="L3318" t="s">
        <v>2991</v>
      </c>
    </row>
    <row r="3319" spans="1:14" x14ac:dyDescent="0.35">
      <c r="A3319">
        <v>1197186</v>
      </c>
      <c r="B3319" t="s">
        <v>2885</v>
      </c>
      <c r="C3319" t="s">
        <v>1809</v>
      </c>
      <c r="D3319" t="s">
        <v>4</v>
      </c>
      <c r="E3319" s="3" t="s">
        <v>127</v>
      </c>
      <c r="F3319" t="s">
        <v>1810</v>
      </c>
      <c r="G3319" s="5" t="str">
        <f t="shared" si="51"/>
        <v>View Response</v>
      </c>
      <c r="H3319" t="s">
        <v>3020</v>
      </c>
      <c r="I3319" t="s">
        <v>3024</v>
      </c>
      <c r="J3319" t="s">
        <v>3022</v>
      </c>
      <c r="L3319" t="s">
        <v>2968</v>
      </c>
    </row>
    <row r="3320" spans="1:14" x14ac:dyDescent="0.35">
      <c r="A3320">
        <v>1197186</v>
      </c>
      <c r="B3320" t="s">
        <v>2885</v>
      </c>
      <c r="C3320" t="s">
        <v>1809</v>
      </c>
      <c r="D3320" t="s">
        <v>4</v>
      </c>
      <c r="E3320" s="3" t="s">
        <v>127</v>
      </c>
      <c r="F3320" t="s">
        <v>1810</v>
      </c>
      <c r="G3320" s="5" t="str">
        <f t="shared" si="51"/>
        <v>View Response</v>
      </c>
      <c r="H3320" t="s">
        <v>3020</v>
      </c>
      <c r="I3320" t="s">
        <v>3024</v>
      </c>
      <c r="J3320" t="s">
        <v>3022</v>
      </c>
      <c r="L3320" t="s">
        <v>2938</v>
      </c>
    </row>
    <row r="3321" spans="1:14" x14ac:dyDescent="0.35">
      <c r="A3321">
        <v>1197186</v>
      </c>
      <c r="B3321" t="s">
        <v>2885</v>
      </c>
      <c r="C3321" t="s">
        <v>1809</v>
      </c>
      <c r="D3321" t="s">
        <v>4</v>
      </c>
      <c r="E3321" s="3" t="s">
        <v>127</v>
      </c>
      <c r="F3321" t="s">
        <v>1810</v>
      </c>
      <c r="G3321" s="5" t="str">
        <f t="shared" si="51"/>
        <v>View Response</v>
      </c>
      <c r="H3321" t="s">
        <v>3020</v>
      </c>
      <c r="I3321" t="s">
        <v>3024</v>
      </c>
      <c r="J3321" t="s">
        <v>3022</v>
      </c>
      <c r="L3321" t="s">
        <v>2944</v>
      </c>
    </row>
    <row r="3322" spans="1:14" x14ac:dyDescent="0.35">
      <c r="A3322">
        <v>1197186</v>
      </c>
      <c r="B3322" t="s">
        <v>2885</v>
      </c>
      <c r="C3322" t="s">
        <v>1809</v>
      </c>
      <c r="D3322" t="s">
        <v>4</v>
      </c>
      <c r="E3322" s="3" t="s">
        <v>127</v>
      </c>
      <c r="F3322" t="s">
        <v>1810</v>
      </c>
      <c r="G3322" s="5" t="str">
        <f t="shared" si="51"/>
        <v>View Response</v>
      </c>
      <c r="H3322" t="s">
        <v>3020</v>
      </c>
      <c r="I3322" t="s">
        <v>3024</v>
      </c>
      <c r="J3322" t="s">
        <v>3022</v>
      </c>
      <c r="M3322" t="s">
        <v>2917</v>
      </c>
    </row>
    <row r="3323" spans="1:14" x14ac:dyDescent="0.35">
      <c r="A3323">
        <v>1197186</v>
      </c>
      <c r="B3323" t="s">
        <v>2885</v>
      </c>
      <c r="C3323" t="s">
        <v>1809</v>
      </c>
      <c r="D3323" t="s">
        <v>4</v>
      </c>
      <c r="E3323" s="3" t="s">
        <v>127</v>
      </c>
      <c r="F3323" t="s">
        <v>1810</v>
      </c>
      <c r="G3323" s="5" t="str">
        <f t="shared" si="51"/>
        <v>View Response</v>
      </c>
      <c r="H3323" t="s">
        <v>3020</v>
      </c>
      <c r="I3323" t="s">
        <v>3024</v>
      </c>
      <c r="J3323" t="s">
        <v>3022</v>
      </c>
      <c r="M3323" t="s">
        <v>2916</v>
      </c>
    </row>
    <row r="3324" spans="1:14" x14ac:dyDescent="0.35">
      <c r="A3324">
        <v>1197186</v>
      </c>
      <c r="B3324" t="s">
        <v>2885</v>
      </c>
      <c r="C3324" t="s">
        <v>1809</v>
      </c>
      <c r="D3324" t="s">
        <v>4</v>
      </c>
      <c r="E3324" s="3" t="s">
        <v>127</v>
      </c>
      <c r="F3324" t="s">
        <v>1810</v>
      </c>
      <c r="G3324" s="5" t="str">
        <f t="shared" si="51"/>
        <v>View Response</v>
      </c>
      <c r="H3324" t="s">
        <v>3020</v>
      </c>
      <c r="I3324" t="s">
        <v>3024</v>
      </c>
      <c r="J3324" t="s">
        <v>3022</v>
      </c>
      <c r="M3324" t="s">
        <v>2922</v>
      </c>
    </row>
    <row r="3325" spans="1:14" x14ac:dyDescent="0.35">
      <c r="A3325">
        <v>1197217</v>
      </c>
      <c r="B3325" t="s">
        <v>1770</v>
      </c>
      <c r="C3325" t="s">
        <v>4</v>
      </c>
      <c r="D3325" t="s">
        <v>1811</v>
      </c>
      <c r="E3325" s="3" t="s">
        <v>127</v>
      </c>
      <c r="F3325" t="s">
        <v>1812</v>
      </c>
      <c r="G3325" s="5" t="str">
        <f t="shared" si="51"/>
        <v>View Response</v>
      </c>
      <c r="H3325" t="s">
        <v>3020</v>
      </c>
      <c r="I3325" t="s">
        <v>3023</v>
      </c>
      <c r="J3325" t="s">
        <v>3021</v>
      </c>
      <c r="K3325" t="s">
        <v>2941</v>
      </c>
    </row>
    <row r="3326" spans="1:14" x14ac:dyDescent="0.35">
      <c r="A3326">
        <v>1197217</v>
      </c>
      <c r="B3326" t="s">
        <v>1770</v>
      </c>
      <c r="C3326" t="s">
        <v>4</v>
      </c>
      <c r="D3326" t="s">
        <v>1811</v>
      </c>
      <c r="E3326" s="3" t="s">
        <v>127</v>
      </c>
      <c r="F3326" t="s">
        <v>1812</v>
      </c>
      <c r="G3326" s="5" t="str">
        <f t="shared" si="51"/>
        <v>View Response</v>
      </c>
      <c r="H3326" t="s">
        <v>3020</v>
      </c>
      <c r="I3326" t="s">
        <v>3023</v>
      </c>
      <c r="J3326" t="s">
        <v>3021</v>
      </c>
      <c r="N3326" t="s">
        <v>338</v>
      </c>
    </row>
    <row r="3327" spans="1:14" x14ac:dyDescent="0.35">
      <c r="A3327">
        <v>1197217</v>
      </c>
      <c r="B3327" t="s">
        <v>1770</v>
      </c>
      <c r="C3327" t="s">
        <v>4</v>
      </c>
      <c r="D3327" t="s">
        <v>1811</v>
      </c>
      <c r="E3327" s="3" t="s">
        <v>127</v>
      </c>
      <c r="F3327" t="s">
        <v>1812</v>
      </c>
      <c r="G3327" s="5" t="str">
        <f t="shared" si="51"/>
        <v>View Response</v>
      </c>
      <c r="H3327" t="s">
        <v>3020</v>
      </c>
      <c r="I3327" t="s">
        <v>3023</v>
      </c>
      <c r="J3327" t="s">
        <v>3021</v>
      </c>
      <c r="L3327" t="s">
        <v>2987</v>
      </c>
    </row>
    <row r="3328" spans="1:14" x14ac:dyDescent="0.35">
      <c r="A3328">
        <v>1197217</v>
      </c>
      <c r="B3328" t="s">
        <v>1770</v>
      </c>
      <c r="C3328" t="s">
        <v>4</v>
      </c>
      <c r="D3328" t="s">
        <v>1811</v>
      </c>
      <c r="E3328" s="3" t="s">
        <v>127</v>
      </c>
      <c r="F3328" t="s">
        <v>1812</v>
      </c>
      <c r="G3328" s="5" t="str">
        <f t="shared" si="51"/>
        <v>View Response</v>
      </c>
      <c r="H3328" t="s">
        <v>3020</v>
      </c>
      <c r="I3328" t="s">
        <v>3023</v>
      </c>
      <c r="J3328" t="s">
        <v>3021</v>
      </c>
      <c r="L3328" t="s">
        <v>2954</v>
      </c>
    </row>
    <row r="3329" spans="1:14" x14ac:dyDescent="0.35">
      <c r="A3329">
        <v>1197217</v>
      </c>
      <c r="B3329" t="s">
        <v>1770</v>
      </c>
      <c r="C3329" t="s">
        <v>4</v>
      </c>
      <c r="D3329" t="s">
        <v>1811</v>
      </c>
      <c r="E3329" s="3" t="s">
        <v>127</v>
      </c>
      <c r="F3329" t="s">
        <v>1812</v>
      </c>
      <c r="G3329" s="5" t="str">
        <f t="shared" si="51"/>
        <v>View Response</v>
      </c>
      <c r="H3329" t="s">
        <v>3020</v>
      </c>
      <c r="I3329" t="s">
        <v>3023</v>
      </c>
      <c r="J3329" t="s">
        <v>3021</v>
      </c>
      <c r="L3329" t="s">
        <v>2943</v>
      </c>
    </row>
    <row r="3330" spans="1:14" x14ac:dyDescent="0.35">
      <c r="A3330">
        <v>1197217</v>
      </c>
      <c r="B3330" t="s">
        <v>1770</v>
      </c>
      <c r="C3330" t="s">
        <v>4</v>
      </c>
      <c r="D3330" t="s">
        <v>1811</v>
      </c>
      <c r="E3330" s="3" t="s">
        <v>127</v>
      </c>
      <c r="F3330" t="s">
        <v>1812</v>
      </c>
      <c r="G3330" s="5" t="str">
        <f t="shared" si="51"/>
        <v>View Response</v>
      </c>
      <c r="H3330" t="s">
        <v>3020</v>
      </c>
      <c r="I3330" t="s">
        <v>3023</v>
      </c>
      <c r="J3330" t="s">
        <v>3021</v>
      </c>
      <c r="L3330" t="s">
        <v>2981</v>
      </c>
    </row>
    <row r="3331" spans="1:14" x14ac:dyDescent="0.35">
      <c r="A3331">
        <v>1197217</v>
      </c>
      <c r="B3331" t="s">
        <v>1770</v>
      </c>
      <c r="C3331" t="s">
        <v>4</v>
      </c>
      <c r="D3331" t="s">
        <v>1811</v>
      </c>
      <c r="E3331" s="3" t="s">
        <v>127</v>
      </c>
      <c r="F3331" t="s">
        <v>1812</v>
      </c>
      <c r="G3331" s="5" t="str">
        <f t="shared" ref="G3331:G3394" si="52">HYPERLINK(F3331,"View Response")</f>
        <v>View Response</v>
      </c>
      <c r="H3331" t="s">
        <v>3020</v>
      </c>
      <c r="I3331" t="s">
        <v>3023</v>
      </c>
      <c r="J3331" t="s">
        <v>3021</v>
      </c>
      <c r="L3331" t="s">
        <v>2925</v>
      </c>
    </row>
    <row r="3332" spans="1:14" x14ac:dyDescent="0.35">
      <c r="A3332">
        <v>1197217</v>
      </c>
      <c r="B3332" t="s">
        <v>1770</v>
      </c>
      <c r="C3332" t="s">
        <v>4</v>
      </c>
      <c r="D3332" t="s">
        <v>1811</v>
      </c>
      <c r="E3332" s="3" t="s">
        <v>127</v>
      </c>
      <c r="F3332" t="s">
        <v>1812</v>
      </c>
      <c r="G3332" s="5" t="str">
        <f t="shared" si="52"/>
        <v>View Response</v>
      </c>
      <c r="H3332" t="s">
        <v>3020</v>
      </c>
      <c r="I3332" t="s">
        <v>3023</v>
      </c>
      <c r="J3332" t="s">
        <v>3021</v>
      </c>
      <c r="L3332" t="s">
        <v>2998</v>
      </c>
    </row>
    <row r="3333" spans="1:14" x14ac:dyDescent="0.35">
      <c r="A3333">
        <v>1197217</v>
      </c>
      <c r="B3333" t="s">
        <v>1770</v>
      </c>
      <c r="C3333" t="s">
        <v>4</v>
      </c>
      <c r="D3333" t="s">
        <v>1811</v>
      </c>
      <c r="E3333" s="3" t="s">
        <v>127</v>
      </c>
      <c r="F3333" t="s">
        <v>1812</v>
      </c>
      <c r="G3333" s="5" t="str">
        <f t="shared" si="52"/>
        <v>View Response</v>
      </c>
      <c r="H3333" t="s">
        <v>3020</v>
      </c>
      <c r="I3333" t="s">
        <v>3023</v>
      </c>
      <c r="J3333" t="s">
        <v>3021</v>
      </c>
      <c r="L3333" t="s">
        <v>2937</v>
      </c>
    </row>
    <row r="3334" spans="1:14" x14ac:dyDescent="0.35">
      <c r="A3334">
        <v>1197234</v>
      </c>
      <c r="B3334" t="s">
        <v>2886</v>
      </c>
      <c r="C3334" t="s">
        <v>1813</v>
      </c>
      <c r="D3334" t="s">
        <v>1717</v>
      </c>
      <c r="E3334" s="3" t="s">
        <v>127</v>
      </c>
      <c r="F3334" t="s">
        <v>1814</v>
      </c>
      <c r="G3334" s="5" t="str">
        <f t="shared" si="52"/>
        <v>View Response</v>
      </c>
      <c r="H3334" t="s">
        <v>3020</v>
      </c>
      <c r="I3334" t="s">
        <v>3029</v>
      </c>
      <c r="J3334" t="s">
        <v>3029</v>
      </c>
      <c r="N3334" t="s">
        <v>338</v>
      </c>
    </row>
    <row r="3335" spans="1:14" x14ac:dyDescent="0.35">
      <c r="A3335">
        <v>1197234</v>
      </c>
      <c r="B3335" t="s">
        <v>2886</v>
      </c>
      <c r="C3335" t="s">
        <v>1813</v>
      </c>
      <c r="D3335" t="s">
        <v>1717</v>
      </c>
      <c r="E3335" s="3" t="s">
        <v>127</v>
      </c>
      <c r="F3335" t="s">
        <v>1814</v>
      </c>
      <c r="G3335" s="5" t="str">
        <f t="shared" si="52"/>
        <v>View Response</v>
      </c>
      <c r="H3335" t="s">
        <v>3020</v>
      </c>
      <c r="I3335" t="s">
        <v>3029</v>
      </c>
      <c r="J3335" t="s">
        <v>3029</v>
      </c>
      <c r="L3335" t="s">
        <v>2968</v>
      </c>
    </row>
    <row r="3336" spans="1:14" x14ac:dyDescent="0.35">
      <c r="A3336">
        <v>1197234</v>
      </c>
      <c r="B3336" t="s">
        <v>2886</v>
      </c>
      <c r="C3336" t="s">
        <v>1813</v>
      </c>
      <c r="D3336" t="s">
        <v>1717</v>
      </c>
      <c r="E3336" s="3" t="s">
        <v>127</v>
      </c>
      <c r="F3336" t="s">
        <v>1814</v>
      </c>
      <c r="G3336" s="5" t="str">
        <f t="shared" si="52"/>
        <v>View Response</v>
      </c>
      <c r="H3336" t="s">
        <v>3020</v>
      </c>
      <c r="I3336" t="s">
        <v>3029</v>
      </c>
      <c r="J3336" t="s">
        <v>3029</v>
      </c>
      <c r="L3336" t="s">
        <v>2925</v>
      </c>
    </row>
    <row r="3337" spans="1:14" x14ac:dyDescent="0.35">
      <c r="A3337">
        <v>1197234</v>
      </c>
      <c r="B3337" t="s">
        <v>2886</v>
      </c>
      <c r="C3337" t="s">
        <v>1813</v>
      </c>
      <c r="D3337" t="s">
        <v>1717</v>
      </c>
      <c r="E3337" s="3" t="s">
        <v>127</v>
      </c>
      <c r="F3337" t="s">
        <v>1814</v>
      </c>
      <c r="G3337" s="5" t="str">
        <f t="shared" si="52"/>
        <v>View Response</v>
      </c>
      <c r="H3337" t="s">
        <v>3020</v>
      </c>
      <c r="I3337" t="s">
        <v>3029</v>
      </c>
      <c r="J3337" t="s">
        <v>3029</v>
      </c>
      <c r="M3337" t="s">
        <v>2956</v>
      </c>
    </row>
    <row r="3338" spans="1:14" x14ac:dyDescent="0.35">
      <c r="A3338">
        <v>1197239</v>
      </c>
      <c r="B3338" t="s">
        <v>2887</v>
      </c>
      <c r="C3338" t="s">
        <v>1815</v>
      </c>
      <c r="D3338" t="s">
        <v>4</v>
      </c>
      <c r="E3338" s="3" t="s">
        <v>4</v>
      </c>
      <c r="F3338" t="s">
        <v>1816</v>
      </c>
      <c r="G3338" s="5" t="str">
        <f t="shared" si="52"/>
        <v>View Response</v>
      </c>
      <c r="H3338" t="s">
        <v>3019</v>
      </c>
      <c r="I3338" t="s">
        <v>3024</v>
      </c>
      <c r="J3338" t="s">
        <v>3022</v>
      </c>
      <c r="L3338" t="s">
        <v>2977</v>
      </c>
    </row>
    <row r="3339" spans="1:14" x14ac:dyDescent="0.35">
      <c r="A3339">
        <v>1197246</v>
      </c>
      <c r="B3339" t="s">
        <v>2887</v>
      </c>
      <c r="C3339" t="s">
        <v>1815</v>
      </c>
      <c r="D3339" t="s">
        <v>4</v>
      </c>
      <c r="E3339" s="3" t="s">
        <v>4</v>
      </c>
      <c r="F3339" t="s">
        <v>1817</v>
      </c>
      <c r="G3339" s="5" t="str">
        <f t="shared" si="52"/>
        <v>View Response</v>
      </c>
      <c r="H3339" t="s">
        <v>3019</v>
      </c>
      <c r="I3339" t="s">
        <v>3024</v>
      </c>
      <c r="J3339" t="s">
        <v>3022</v>
      </c>
      <c r="L3339" t="s">
        <v>2991</v>
      </c>
    </row>
    <row r="3340" spans="1:14" x14ac:dyDescent="0.35">
      <c r="A3340">
        <v>1197258</v>
      </c>
      <c r="B3340" t="s">
        <v>2887</v>
      </c>
      <c r="C3340" t="s">
        <v>1815</v>
      </c>
      <c r="D3340" t="s">
        <v>4</v>
      </c>
      <c r="E3340" s="3" t="s">
        <v>4</v>
      </c>
      <c r="F3340" t="s">
        <v>1818</v>
      </c>
      <c r="G3340" s="5" t="str">
        <f t="shared" si="52"/>
        <v>View Response</v>
      </c>
      <c r="H3340" t="s">
        <v>3020</v>
      </c>
      <c r="I3340" t="s">
        <v>3023</v>
      </c>
      <c r="J3340" t="s">
        <v>3022</v>
      </c>
      <c r="L3340" t="s">
        <v>2915</v>
      </c>
    </row>
    <row r="3341" spans="1:14" x14ac:dyDescent="0.35">
      <c r="A3341">
        <v>1197264</v>
      </c>
      <c r="B3341" t="s">
        <v>2887</v>
      </c>
      <c r="C3341" t="s">
        <v>1815</v>
      </c>
      <c r="D3341" t="s">
        <v>4</v>
      </c>
      <c r="E3341" s="3" t="s">
        <v>4</v>
      </c>
      <c r="F3341" t="s">
        <v>1819</v>
      </c>
      <c r="G3341" s="5" t="str">
        <f t="shared" si="52"/>
        <v>View Response</v>
      </c>
      <c r="H3341" t="s">
        <v>3029</v>
      </c>
      <c r="I3341" t="s">
        <v>3023</v>
      </c>
      <c r="J3341" t="s">
        <v>3022</v>
      </c>
      <c r="L3341" t="s">
        <v>2944</v>
      </c>
    </row>
    <row r="3342" spans="1:14" x14ac:dyDescent="0.35">
      <c r="A3342">
        <v>1197269</v>
      </c>
      <c r="B3342" t="s">
        <v>2887</v>
      </c>
      <c r="C3342" t="s">
        <v>1815</v>
      </c>
      <c r="D3342" t="s">
        <v>4</v>
      </c>
      <c r="E3342" s="3" t="s">
        <v>4</v>
      </c>
      <c r="F3342" t="s">
        <v>1820</v>
      </c>
      <c r="G3342" s="5" t="str">
        <f t="shared" si="52"/>
        <v>View Response</v>
      </c>
      <c r="H3342" t="s">
        <v>3020</v>
      </c>
      <c r="I3342" t="s">
        <v>3023</v>
      </c>
      <c r="J3342" t="s">
        <v>3022</v>
      </c>
      <c r="L3342" t="s">
        <v>2915</v>
      </c>
    </row>
    <row r="3343" spans="1:14" x14ac:dyDescent="0.35">
      <c r="A3343">
        <v>1197269</v>
      </c>
      <c r="B3343" t="s">
        <v>2887</v>
      </c>
      <c r="C3343" t="s">
        <v>1815</v>
      </c>
      <c r="D3343" t="s">
        <v>4</v>
      </c>
      <c r="E3343" s="3" t="s">
        <v>4</v>
      </c>
      <c r="F3343" t="s">
        <v>1820</v>
      </c>
      <c r="G3343" s="5" t="str">
        <f t="shared" si="52"/>
        <v>View Response</v>
      </c>
      <c r="H3343" t="s">
        <v>3020</v>
      </c>
      <c r="I3343" t="s">
        <v>3023</v>
      </c>
      <c r="J3343" t="s">
        <v>3022</v>
      </c>
      <c r="M3343" t="s">
        <v>2917</v>
      </c>
    </row>
    <row r="3344" spans="1:14" x14ac:dyDescent="0.35">
      <c r="A3344">
        <v>1197274</v>
      </c>
      <c r="B3344" t="s">
        <v>2887</v>
      </c>
      <c r="C3344" t="s">
        <v>1815</v>
      </c>
      <c r="D3344" t="s">
        <v>4</v>
      </c>
      <c r="E3344" s="3" t="s">
        <v>4</v>
      </c>
      <c r="F3344" t="s">
        <v>1821</v>
      </c>
      <c r="G3344" s="5" t="str">
        <f t="shared" si="52"/>
        <v>View Response</v>
      </c>
      <c r="H3344" t="s">
        <v>3020</v>
      </c>
      <c r="I3344" t="s">
        <v>3024</v>
      </c>
      <c r="J3344" t="s">
        <v>3022</v>
      </c>
      <c r="M3344" t="s">
        <v>2945</v>
      </c>
    </row>
    <row r="3345" spans="1:14" x14ac:dyDescent="0.35">
      <c r="A3345">
        <v>1197274</v>
      </c>
      <c r="B3345" t="s">
        <v>2887</v>
      </c>
      <c r="C3345" t="s">
        <v>1815</v>
      </c>
      <c r="D3345" t="s">
        <v>4</v>
      </c>
      <c r="E3345" s="3" t="s">
        <v>4</v>
      </c>
      <c r="F3345" t="s">
        <v>1821</v>
      </c>
      <c r="G3345" s="5" t="str">
        <f t="shared" si="52"/>
        <v>View Response</v>
      </c>
      <c r="H3345" t="s">
        <v>3020</v>
      </c>
      <c r="I3345" t="s">
        <v>3024</v>
      </c>
      <c r="J3345" t="s">
        <v>3022</v>
      </c>
      <c r="M3345" t="s">
        <v>2946</v>
      </c>
    </row>
    <row r="3346" spans="1:14" x14ac:dyDescent="0.35">
      <c r="A3346">
        <v>1197274</v>
      </c>
      <c r="B3346" t="s">
        <v>2887</v>
      </c>
      <c r="C3346" t="s">
        <v>1815</v>
      </c>
      <c r="D3346" t="s">
        <v>4</v>
      </c>
      <c r="E3346" s="3" t="s">
        <v>4</v>
      </c>
      <c r="F3346" t="s">
        <v>1821</v>
      </c>
      <c r="G3346" s="5" t="str">
        <f t="shared" si="52"/>
        <v>View Response</v>
      </c>
      <c r="H3346" t="s">
        <v>3020</v>
      </c>
      <c r="I3346" t="s">
        <v>3024</v>
      </c>
      <c r="J3346" t="s">
        <v>3022</v>
      </c>
      <c r="M3346" t="s">
        <v>2947</v>
      </c>
    </row>
    <row r="3347" spans="1:14" x14ac:dyDescent="0.35">
      <c r="A3347">
        <v>1198010</v>
      </c>
      <c r="B3347" t="s">
        <v>2887</v>
      </c>
      <c r="C3347" t="s">
        <v>1815</v>
      </c>
      <c r="D3347" t="s">
        <v>4</v>
      </c>
      <c r="E3347" s="3" t="s">
        <v>4</v>
      </c>
      <c r="F3347" t="s">
        <v>1822</v>
      </c>
      <c r="G3347" s="5" t="str">
        <f t="shared" si="52"/>
        <v>View Response</v>
      </c>
      <c r="H3347" t="s">
        <v>3020</v>
      </c>
      <c r="I3347" t="s">
        <v>3024</v>
      </c>
      <c r="J3347" t="s">
        <v>3022</v>
      </c>
      <c r="L3347" t="s">
        <v>2977</v>
      </c>
    </row>
    <row r="3348" spans="1:14" x14ac:dyDescent="0.35">
      <c r="A3348">
        <v>1198010</v>
      </c>
      <c r="B3348" t="s">
        <v>2887</v>
      </c>
      <c r="C3348" t="s">
        <v>1815</v>
      </c>
      <c r="D3348" t="s">
        <v>4</v>
      </c>
      <c r="E3348" s="3" t="s">
        <v>4</v>
      </c>
      <c r="F3348" t="s">
        <v>1822</v>
      </c>
      <c r="G3348" s="5" t="str">
        <f t="shared" si="52"/>
        <v>View Response</v>
      </c>
      <c r="H3348" t="s">
        <v>3020</v>
      </c>
      <c r="I3348" t="s">
        <v>3024</v>
      </c>
      <c r="J3348" t="s">
        <v>3022</v>
      </c>
      <c r="L3348" t="s">
        <v>2991</v>
      </c>
    </row>
    <row r="3349" spans="1:14" x14ac:dyDescent="0.35">
      <c r="A3349">
        <v>1198010</v>
      </c>
      <c r="B3349" t="s">
        <v>2887</v>
      </c>
      <c r="C3349" t="s">
        <v>1815</v>
      </c>
      <c r="D3349" t="s">
        <v>4</v>
      </c>
      <c r="E3349" s="3" t="s">
        <v>4</v>
      </c>
      <c r="F3349" t="s">
        <v>1822</v>
      </c>
      <c r="G3349" s="5" t="str">
        <f t="shared" si="52"/>
        <v>View Response</v>
      </c>
      <c r="H3349" t="s">
        <v>3020</v>
      </c>
      <c r="I3349" t="s">
        <v>3024</v>
      </c>
      <c r="J3349" t="s">
        <v>3022</v>
      </c>
      <c r="L3349" t="s">
        <v>2915</v>
      </c>
    </row>
    <row r="3350" spans="1:14" x14ac:dyDescent="0.35">
      <c r="A3350">
        <v>1198010</v>
      </c>
      <c r="B3350" t="s">
        <v>2887</v>
      </c>
      <c r="C3350" t="s">
        <v>1815</v>
      </c>
      <c r="D3350" t="s">
        <v>4</v>
      </c>
      <c r="E3350" s="3" t="s">
        <v>4</v>
      </c>
      <c r="F3350" t="s">
        <v>1822</v>
      </c>
      <c r="G3350" s="5" t="str">
        <f t="shared" si="52"/>
        <v>View Response</v>
      </c>
      <c r="H3350" t="s">
        <v>3020</v>
      </c>
      <c r="I3350" t="s">
        <v>3024</v>
      </c>
      <c r="J3350" t="s">
        <v>3022</v>
      </c>
      <c r="L3350" t="s">
        <v>2944</v>
      </c>
    </row>
    <row r="3351" spans="1:14" x14ac:dyDescent="0.35">
      <c r="A3351">
        <v>1198010</v>
      </c>
      <c r="B3351" t="s">
        <v>2887</v>
      </c>
      <c r="C3351" t="s">
        <v>1815</v>
      </c>
      <c r="D3351" t="s">
        <v>4</v>
      </c>
      <c r="E3351" s="3" t="s">
        <v>4</v>
      </c>
      <c r="F3351" t="s">
        <v>1822</v>
      </c>
      <c r="G3351" s="5" t="str">
        <f t="shared" si="52"/>
        <v>View Response</v>
      </c>
      <c r="H3351" t="s">
        <v>3020</v>
      </c>
      <c r="I3351" t="s">
        <v>3024</v>
      </c>
      <c r="J3351" t="s">
        <v>3022</v>
      </c>
      <c r="M3351" t="s">
        <v>2945</v>
      </c>
    </row>
    <row r="3352" spans="1:14" x14ac:dyDescent="0.35">
      <c r="A3352">
        <v>1198010</v>
      </c>
      <c r="B3352" t="s">
        <v>2887</v>
      </c>
      <c r="C3352" t="s">
        <v>1815</v>
      </c>
      <c r="D3352" t="s">
        <v>4</v>
      </c>
      <c r="E3352" s="3" t="s">
        <v>4</v>
      </c>
      <c r="F3352" t="s">
        <v>1822</v>
      </c>
      <c r="G3352" s="5" t="str">
        <f t="shared" si="52"/>
        <v>View Response</v>
      </c>
      <c r="H3352" t="s">
        <v>3020</v>
      </c>
      <c r="I3352" t="s">
        <v>3024</v>
      </c>
      <c r="J3352" t="s">
        <v>3022</v>
      </c>
      <c r="M3352" t="s">
        <v>2917</v>
      </c>
    </row>
    <row r="3353" spans="1:14" x14ac:dyDescent="0.35">
      <c r="A3353">
        <v>1198010</v>
      </c>
      <c r="B3353" t="s">
        <v>2887</v>
      </c>
      <c r="C3353" t="s">
        <v>1815</v>
      </c>
      <c r="D3353" t="s">
        <v>4</v>
      </c>
      <c r="E3353" s="3" t="s">
        <v>4</v>
      </c>
      <c r="F3353" t="s">
        <v>1822</v>
      </c>
      <c r="G3353" s="5" t="str">
        <f t="shared" si="52"/>
        <v>View Response</v>
      </c>
      <c r="H3353" t="s">
        <v>3020</v>
      </c>
      <c r="I3353" t="s">
        <v>3024</v>
      </c>
      <c r="J3353" t="s">
        <v>3022</v>
      </c>
      <c r="M3353" t="s">
        <v>2946</v>
      </c>
    </row>
    <row r="3354" spans="1:14" x14ac:dyDescent="0.35">
      <c r="A3354">
        <v>1198010</v>
      </c>
      <c r="B3354" t="s">
        <v>2887</v>
      </c>
      <c r="C3354" t="s">
        <v>1815</v>
      </c>
      <c r="D3354" t="s">
        <v>4</v>
      </c>
      <c r="E3354" s="3" t="s">
        <v>4</v>
      </c>
      <c r="F3354" t="s">
        <v>1822</v>
      </c>
      <c r="G3354" s="5" t="str">
        <f t="shared" si="52"/>
        <v>View Response</v>
      </c>
      <c r="H3354" t="s">
        <v>3020</v>
      </c>
      <c r="I3354" t="s">
        <v>3024</v>
      </c>
      <c r="J3354" t="s">
        <v>3022</v>
      </c>
      <c r="M3354" t="s">
        <v>2947</v>
      </c>
    </row>
    <row r="3355" spans="1:14" x14ac:dyDescent="0.35">
      <c r="A3355">
        <v>1198037</v>
      </c>
      <c r="B3355" t="s">
        <v>2873</v>
      </c>
      <c r="C3355" t="s">
        <v>4</v>
      </c>
      <c r="D3355" t="s">
        <v>1784</v>
      </c>
      <c r="E3355" s="3" t="s">
        <v>127</v>
      </c>
      <c r="F3355" t="s">
        <v>1823</v>
      </c>
      <c r="G3355" s="5" t="str">
        <f t="shared" si="52"/>
        <v>View Response</v>
      </c>
      <c r="H3355" t="s">
        <v>3020</v>
      </c>
      <c r="I3355" t="s">
        <v>3023</v>
      </c>
      <c r="J3355" t="s">
        <v>3022</v>
      </c>
      <c r="N3355" t="s">
        <v>338</v>
      </c>
    </row>
    <row r="3356" spans="1:14" x14ac:dyDescent="0.35">
      <c r="A3356">
        <v>1198037</v>
      </c>
      <c r="B3356" t="s">
        <v>2873</v>
      </c>
      <c r="C3356" t="s">
        <v>4</v>
      </c>
      <c r="D3356" t="s">
        <v>1784</v>
      </c>
      <c r="E3356" s="3" t="s">
        <v>127</v>
      </c>
      <c r="F3356" t="s">
        <v>1823</v>
      </c>
      <c r="G3356" s="5" t="str">
        <f t="shared" si="52"/>
        <v>View Response</v>
      </c>
      <c r="H3356" t="s">
        <v>3020</v>
      </c>
      <c r="I3356" t="s">
        <v>3023</v>
      </c>
      <c r="J3356" t="s">
        <v>3022</v>
      </c>
      <c r="M3356" t="s">
        <v>2933</v>
      </c>
    </row>
    <row r="3357" spans="1:14" x14ac:dyDescent="0.35">
      <c r="A3357">
        <v>1198037</v>
      </c>
      <c r="B3357" t="s">
        <v>2873</v>
      </c>
      <c r="C3357" t="s">
        <v>4</v>
      </c>
      <c r="D3357" t="s">
        <v>1784</v>
      </c>
      <c r="E3357" s="3" t="s">
        <v>127</v>
      </c>
      <c r="F3357" t="s">
        <v>1823</v>
      </c>
      <c r="G3357" s="5" t="str">
        <f t="shared" si="52"/>
        <v>View Response</v>
      </c>
      <c r="H3357" t="s">
        <v>3020</v>
      </c>
      <c r="I3357" t="s">
        <v>3023</v>
      </c>
      <c r="J3357" t="s">
        <v>3022</v>
      </c>
      <c r="M3357" t="s">
        <v>2934</v>
      </c>
    </row>
    <row r="3358" spans="1:14" x14ac:dyDescent="0.35">
      <c r="A3358">
        <v>1198062</v>
      </c>
      <c r="B3358" t="s">
        <v>2888</v>
      </c>
      <c r="C3358" t="s">
        <v>4</v>
      </c>
      <c r="D3358" t="s">
        <v>1824</v>
      </c>
      <c r="E3358" s="3" t="s">
        <v>4</v>
      </c>
      <c r="F3358" t="s">
        <v>1825</v>
      </c>
      <c r="G3358" s="5" t="str">
        <f t="shared" si="52"/>
        <v>View Response</v>
      </c>
      <c r="H3358" t="s">
        <v>3020</v>
      </c>
      <c r="I3358" t="s">
        <v>3023</v>
      </c>
      <c r="J3358" t="s">
        <v>3021</v>
      </c>
      <c r="N3358" t="s">
        <v>338</v>
      </c>
    </row>
    <row r="3359" spans="1:14" x14ac:dyDescent="0.35">
      <c r="A3359">
        <v>1198062</v>
      </c>
      <c r="B3359" t="s">
        <v>2888</v>
      </c>
      <c r="C3359" t="s">
        <v>4</v>
      </c>
      <c r="D3359" t="s">
        <v>1824</v>
      </c>
      <c r="E3359" s="3" t="s">
        <v>4</v>
      </c>
      <c r="F3359" t="s">
        <v>1825</v>
      </c>
      <c r="G3359" s="5" t="str">
        <f t="shared" si="52"/>
        <v>View Response</v>
      </c>
      <c r="H3359" t="s">
        <v>3020</v>
      </c>
      <c r="I3359" t="s">
        <v>3023</v>
      </c>
      <c r="J3359" t="s">
        <v>3021</v>
      </c>
      <c r="L3359" t="s">
        <v>2968</v>
      </c>
    </row>
    <row r="3360" spans="1:14" x14ac:dyDescent="0.35">
      <c r="A3360">
        <v>1198062</v>
      </c>
      <c r="B3360" t="s">
        <v>2888</v>
      </c>
      <c r="C3360" t="s">
        <v>4</v>
      </c>
      <c r="D3360" t="s">
        <v>1824</v>
      </c>
      <c r="E3360" s="3" t="s">
        <v>4</v>
      </c>
      <c r="F3360" t="s">
        <v>1825</v>
      </c>
      <c r="G3360" s="5" t="str">
        <f t="shared" si="52"/>
        <v>View Response</v>
      </c>
      <c r="H3360" t="s">
        <v>3020</v>
      </c>
      <c r="I3360" t="s">
        <v>3023</v>
      </c>
      <c r="J3360" t="s">
        <v>3021</v>
      </c>
      <c r="L3360" t="s">
        <v>3004</v>
      </c>
    </row>
    <row r="3361" spans="1:14" x14ac:dyDescent="0.35">
      <c r="A3361">
        <v>1198075</v>
      </c>
      <c r="B3361" t="s">
        <v>2832</v>
      </c>
      <c r="C3361" t="s">
        <v>4</v>
      </c>
      <c r="D3361" t="s">
        <v>1826</v>
      </c>
      <c r="E3361" s="3" t="s">
        <v>127</v>
      </c>
      <c r="F3361" t="s">
        <v>1827</v>
      </c>
      <c r="G3361" s="5" t="str">
        <f t="shared" si="52"/>
        <v>View Response</v>
      </c>
      <c r="H3361" t="s">
        <v>3020</v>
      </c>
      <c r="I3361" t="s">
        <v>3024</v>
      </c>
      <c r="J3361" t="s">
        <v>3022</v>
      </c>
      <c r="L3361" t="s">
        <v>2925</v>
      </c>
    </row>
    <row r="3362" spans="1:14" x14ac:dyDescent="0.35">
      <c r="A3362">
        <v>1198075</v>
      </c>
      <c r="B3362" t="s">
        <v>2832</v>
      </c>
      <c r="C3362" t="s">
        <v>4</v>
      </c>
      <c r="D3362" t="s">
        <v>1826</v>
      </c>
      <c r="E3362" s="3" t="s">
        <v>127</v>
      </c>
      <c r="F3362" t="s">
        <v>1827</v>
      </c>
      <c r="G3362" s="5" t="str">
        <f t="shared" si="52"/>
        <v>View Response</v>
      </c>
      <c r="H3362" t="s">
        <v>3020</v>
      </c>
      <c r="I3362" t="s">
        <v>3024</v>
      </c>
      <c r="J3362" t="s">
        <v>3022</v>
      </c>
      <c r="M3362" t="s">
        <v>2999</v>
      </c>
    </row>
    <row r="3363" spans="1:14" x14ac:dyDescent="0.35">
      <c r="A3363">
        <v>1198075</v>
      </c>
      <c r="B3363" t="s">
        <v>2832</v>
      </c>
      <c r="C3363" t="s">
        <v>4</v>
      </c>
      <c r="D3363" t="s">
        <v>1826</v>
      </c>
      <c r="E3363" s="3" t="s">
        <v>127</v>
      </c>
      <c r="F3363" t="s">
        <v>1827</v>
      </c>
      <c r="G3363" s="5" t="str">
        <f t="shared" si="52"/>
        <v>View Response</v>
      </c>
      <c r="H3363" t="s">
        <v>3020</v>
      </c>
      <c r="I3363" t="s">
        <v>3024</v>
      </c>
      <c r="J3363" t="s">
        <v>3022</v>
      </c>
      <c r="M3363" t="s">
        <v>3000</v>
      </c>
    </row>
    <row r="3364" spans="1:14" x14ac:dyDescent="0.35">
      <c r="A3364">
        <v>1198095</v>
      </c>
      <c r="B3364" t="s">
        <v>2873</v>
      </c>
      <c r="C3364" t="s">
        <v>4</v>
      </c>
      <c r="D3364" t="s">
        <v>1784</v>
      </c>
      <c r="E3364" s="3" t="s">
        <v>127</v>
      </c>
      <c r="F3364" t="s">
        <v>1828</v>
      </c>
      <c r="G3364" s="5" t="str">
        <f t="shared" si="52"/>
        <v>View Response</v>
      </c>
      <c r="H3364" t="s">
        <v>3020</v>
      </c>
      <c r="I3364" t="s">
        <v>3024</v>
      </c>
      <c r="J3364" t="s">
        <v>3022</v>
      </c>
      <c r="N3364" t="s">
        <v>338</v>
      </c>
    </row>
    <row r="3365" spans="1:14" x14ac:dyDescent="0.35">
      <c r="A3365">
        <v>1198095</v>
      </c>
      <c r="B3365" t="s">
        <v>2873</v>
      </c>
      <c r="C3365" t="s">
        <v>4</v>
      </c>
      <c r="D3365" t="s">
        <v>1784</v>
      </c>
      <c r="E3365" s="3" t="s">
        <v>127</v>
      </c>
      <c r="F3365" t="s">
        <v>1828</v>
      </c>
      <c r="G3365" s="5" t="str">
        <f t="shared" si="52"/>
        <v>View Response</v>
      </c>
      <c r="H3365" t="s">
        <v>3020</v>
      </c>
      <c r="I3365" t="s">
        <v>3024</v>
      </c>
      <c r="J3365" t="s">
        <v>3022</v>
      </c>
      <c r="L3365" t="s">
        <v>2943</v>
      </c>
    </row>
    <row r="3366" spans="1:14" x14ac:dyDescent="0.35">
      <c r="A3366">
        <v>1198095</v>
      </c>
      <c r="B3366" t="s">
        <v>2873</v>
      </c>
      <c r="C3366" t="s">
        <v>4</v>
      </c>
      <c r="D3366" t="s">
        <v>1784</v>
      </c>
      <c r="E3366" s="3" t="s">
        <v>127</v>
      </c>
      <c r="F3366" t="s">
        <v>1828</v>
      </c>
      <c r="G3366" s="5" t="str">
        <f t="shared" si="52"/>
        <v>View Response</v>
      </c>
      <c r="H3366" t="s">
        <v>3020</v>
      </c>
      <c r="I3366" t="s">
        <v>3024</v>
      </c>
      <c r="J3366" t="s">
        <v>3022</v>
      </c>
      <c r="L3366" t="s">
        <v>2978</v>
      </c>
    </row>
    <row r="3367" spans="1:14" x14ac:dyDescent="0.35">
      <c r="A3367">
        <v>1198095</v>
      </c>
      <c r="B3367" t="s">
        <v>2873</v>
      </c>
      <c r="C3367" t="s">
        <v>4</v>
      </c>
      <c r="D3367" t="s">
        <v>1784</v>
      </c>
      <c r="E3367" s="3" t="s">
        <v>127</v>
      </c>
      <c r="F3367" t="s">
        <v>1828</v>
      </c>
      <c r="G3367" s="5" t="str">
        <f t="shared" si="52"/>
        <v>View Response</v>
      </c>
      <c r="H3367" t="s">
        <v>3020</v>
      </c>
      <c r="I3367" t="s">
        <v>3024</v>
      </c>
      <c r="J3367" t="s">
        <v>3022</v>
      </c>
      <c r="L3367" t="s">
        <v>2981</v>
      </c>
    </row>
    <row r="3368" spans="1:14" x14ac:dyDescent="0.35">
      <c r="A3368">
        <v>1198095</v>
      </c>
      <c r="B3368" t="s">
        <v>2873</v>
      </c>
      <c r="C3368" t="s">
        <v>4</v>
      </c>
      <c r="D3368" t="s">
        <v>1784</v>
      </c>
      <c r="E3368" s="3" t="s">
        <v>127</v>
      </c>
      <c r="F3368" t="s">
        <v>1828</v>
      </c>
      <c r="G3368" s="5" t="str">
        <f t="shared" si="52"/>
        <v>View Response</v>
      </c>
      <c r="H3368" t="s">
        <v>3020</v>
      </c>
      <c r="I3368" t="s">
        <v>3024</v>
      </c>
      <c r="J3368" t="s">
        <v>3022</v>
      </c>
      <c r="L3368" t="s">
        <v>2982</v>
      </c>
    </row>
    <row r="3369" spans="1:14" x14ac:dyDescent="0.35">
      <c r="A3369">
        <v>1198095</v>
      </c>
      <c r="B3369" t="s">
        <v>2873</v>
      </c>
      <c r="C3369" t="s">
        <v>4</v>
      </c>
      <c r="D3369" t="s">
        <v>1784</v>
      </c>
      <c r="E3369" s="3" t="s">
        <v>127</v>
      </c>
      <c r="F3369" t="s">
        <v>1828</v>
      </c>
      <c r="G3369" s="5" t="str">
        <f t="shared" si="52"/>
        <v>View Response</v>
      </c>
      <c r="H3369" t="s">
        <v>3020</v>
      </c>
      <c r="I3369" t="s">
        <v>3024</v>
      </c>
      <c r="J3369" t="s">
        <v>3022</v>
      </c>
      <c r="L3369" t="s">
        <v>2925</v>
      </c>
    </row>
    <row r="3370" spans="1:14" x14ac:dyDescent="0.35">
      <c r="A3370">
        <v>1198095</v>
      </c>
      <c r="B3370" t="s">
        <v>2873</v>
      </c>
      <c r="C3370" t="s">
        <v>4</v>
      </c>
      <c r="D3370" t="s">
        <v>1784</v>
      </c>
      <c r="E3370" s="3" t="s">
        <v>127</v>
      </c>
      <c r="F3370" t="s">
        <v>1828</v>
      </c>
      <c r="G3370" s="5" t="str">
        <f t="shared" si="52"/>
        <v>View Response</v>
      </c>
      <c r="H3370" t="s">
        <v>3020</v>
      </c>
      <c r="I3370" t="s">
        <v>3024</v>
      </c>
      <c r="J3370" t="s">
        <v>3022</v>
      </c>
      <c r="L3370" t="s">
        <v>2986</v>
      </c>
    </row>
    <row r="3371" spans="1:14" x14ac:dyDescent="0.35">
      <c r="A3371">
        <v>1198095</v>
      </c>
      <c r="B3371" t="s">
        <v>2873</v>
      </c>
      <c r="C3371" t="s">
        <v>4</v>
      </c>
      <c r="D3371" t="s">
        <v>1784</v>
      </c>
      <c r="E3371" s="3" t="s">
        <v>127</v>
      </c>
      <c r="F3371" t="s">
        <v>1828</v>
      </c>
      <c r="G3371" s="5" t="str">
        <f t="shared" si="52"/>
        <v>View Response</v>
      </c>
      <c r="H3371" t="s">
        <v>3020</v>
      </c>
      <c r="I3371" t="s">
        <v>3024</v>
      </c>
      <c r="J3371" t="s">
        <v>3022</v>
      </c>
      <c r="L3371" t="s">
        <v>2974</v>
      </c>
    </row>
    <row r="3372" spans="1:14" x14ac:dyDescent="0.35">
      <c r="A3372">
        <v>1198095</v>
      </c>
      <c r="B3372" t="s">
        <v>2873</v>
      </c>
      <c r="C3372" t="s">
        <v>4</v>
      </c>
      <c r="D3372" t="s">
        <v>1784</v>
      </c>
      <c r="E3372" s="3" t="s">
        <v>127</v>
      </c>
      <c r="F3372" t="s">
        <v>1828</v>
      </c>
      <c r="G3372" s="5" t="str">
        <f t="shared" si="52"/>
        <v>View Response</v>
      </c>
      <c r="H3372" t="s">
        <v>3020</v>
      </c>
      <c r="I3372" t="s">
        <v>3024</v>
      </c>
      <c r="J3372" t="s">
        <v>3022</v>
      </c>
      <c r="L3372" t="s">
        <v>2937</v>
      </c>
    </row>
    <row r="3373" spans="1:14" x14ac:dyDescent="0.35">
      <c r="A3373">
        <v>1198099</v>
      </c>
      <c r="B3373" t="s">
        <v>2619</v>
      </c>
      <c r="C3373" t="s">
        <v>1281</v>
      </c>
      <c r="D3373" t="s">
        <v>4</v>
      </c>
      <c r="E3373" s="3" t="s">
        <v>4</v>
      </c>
      <c r="F3373" t="s">
        <v>1829</v>
      </c>
      <c r="G3373" s="5" t="str">
        <f t="shared" si="52"/>
        <v>View Response</v>
      </c>
      <c r="H3373" t="s">
        <v>3019</v>
      </c>
      <c r="I3373" t="s">
        <v>3024</v>
      </c>
      <c r="J3373" t="s">
        <v>3022</v>
      </c>
      <c r="M3373" t="s">
        <v>3001</v>
      </c>
    </row>
    <row r="3374" spans="1:14" x14ac:dyDescent="0.35">
      <c r="A3374">
        <v>1198099</v>
      </c>
      <c r="B3374" t="s">
        <v>2619</v>
      </c>
      <c r="C3374" t="s">
        <v>1281</v>
      </c>
      <c r="D3374" t="s">
        <v>4</v>
      </c>
      <c r="E3374" s="3" t="s">
        <v>4</v>
      </c>
      <c r="F3374" t="s">
        <v>1829</v>
      </c>
      <c r="G3374" s="5" t="str">
        <f t="shared" si="52"/>
        <v>View Response</v>
      </c>
      <c r="H3374" t="s">
        <v>3019</v>
      </c>
      <c r="I3374" t="s">
        <v>3024</v>
      </c>
      <c r="J3374" t="s">
        <v>3022</v>
      </c>
      <c r="M3374" t="s">
        <v>2953</v>
      </c>
    </row>
    <row r="3375" spans="1:14" x14ac:dyDescent="0.35">
      <c r="A3375">
        <v>1198110</v>
      </c>
      <c r="B3375" t="s">
        <v>2889</v>
      </c>
      <c r="C3375" t="s">
        <v>1830</v>
      </c>
      <c r="D3375" t="s">
        <v>1831</v>
      </c>
      <c r="E3375" s="3" t="s">
        <v>127</v>
      </c>
      <c r="F3375" t="s">
        <v>1832</v>
      </c>
      <c r="G3375" s="5" t="str">
        <f t="shared" si="52"/>
        <v>View Response</v>
      </c>
      <c r="H3375" t="s">
        <v>3019</v>
      </c>
      <c r="I3375" t="s">
        <v>3024</v>
      </c>
      <c r="J3375" t="s">
        <v>3022</v>
      </c>
      <c r="L3375" t="s">
        <v>2990</v>
      </c>
    </row>
    <row r="3376" spans="1:14" x14ac:dyDescent="0.35">
      <c r="A3376">
        <v>1198125</v>
      </c>
      <c r="B3376" t="s">
        <v>2616</v>
      </c>
      <c r="C3376" t="s">
        <v>1274</v>
      </c>
      <c r="D3376" t="s">
        <v>1275</v>
      </c>
      <c r="E3376" s="3" t="s">
        <v>127</v>
      </c>
      <c r="F3376" t="s">
        <v>1833</v>
      </c>
      <c r="G3376" s="5" t="str">
        <f t="shared" si="52"/>
        <v>View Response</v>
      </c>
      <c r="H3376" t="s">
        <v>3020</v>
      </c>
      <c r="I3376" t="s">
        <v>3023</v>
      </c>
      <c r="J3376" t="s">
        <v>3021</v>
      </c>
      <c r="N3376" t="s">
        <v>338</v>
      </c>
    </row>
    <row r="3377" spans="1:14" x14ac:dyDescent="0.35">
      <c r="A3377">
        <v>1198125</v>
      </c>
      <c r="B3377" t="s">
        <v>2616</v>
      </c>
      <c r="C3377" t="s">
        <v>1274</v>
      </c>
      <c r="D3377" t="s">
        <v>1275</v>
      </c>
      <c r="E3377" s="3" t="s">
        <v>127</v>
      </c>
      <c r="F3377" t="s">
        <v>1833</v>
      </c>
      <c r="G3377" s="5" t="str">
        <f t="shared" si="52"/>
        <v>View Response</v>
      </c>
      <c r="H3377" t="s">
        <v>3020</v>
      </c>
      <c r="I3377" t="s">
        <v>3023</v>
      </c>
      <c r="J3377" t="s">
        <v>3021</v>
      </c>
      <c r="N3377" t="s">
        <v>232</v>
      </c>
    </row>
    <row r="3378" spans="1:14" x14ac:dyDescent="0.35">
      <c r="A3378">
        <v>1198125</v>
      </c>
      <c r="B3378" t="s">
        <v>2616</v>
      </c>
      <c r="C3378" t="s">
        <v>1274</v>
      </c>
      <c r="D3378" t="s">
        <v>1275</v>
      </c>
      <c r="E3378" s="3" t="s">
        <v>127</v>
      </c>
      <c r="F3378" t="s">
        <v>1833</v>
      </c>
      <c r="G3378" s="5" t="str">
        <f t="shared" si="52"/>
        <v>View Response</v>
      </c>
      <c r="H3378" t="s">
        <v>3020</v>
      </c>
      <c r="I3378" t="s">
        <v>3023</v>
      </c>
      <c r="J3378" t="s">
        <v>3021</v>
      </c>
      <c r="L3378" t="s">
        <v>2990</v>
      </c>
    </row>
    <row r="3379" spans="1:14" x14ac:dyDescent="0.35">
      <c r="A3379">
        <v>1198125</v>
      </c>
      <c r="B3379" t="s">
        <v>2616</v>
      </c>
      <c r="C3379" t="s">
        <v>1274</v>
      </c>
      <c r="D3379" t="s">
        <v>1275</v>
      </c>
      <c r="E3379" s="3" t="s">
        <v>127</v>
      </c>
      <c r="F3379" t="s">
        <v>1833</v>
      </c>
      <c r="G3379" s="5" t="str">
        <f t="shared" si="52"/>
        <v>View Response</v>
      </c>
      <c r="H3379" t="s">
        <v>3020</v>
      </c>
      <c r="I3379" t="s">
        <v>3023</v>
      </c>
      <c r="J3379" t="s">
        <v>3021</v>
      </c>
      <c r="L3379" t="s">
        <v>2954</v>
      </c>
    </row>
    <row r="3380" spans="1:14" x14ac:dyDescent="0.35">
      <c r="A3380">
        <v>1198125</v>
      </c>
      <c r="B3380" t="s">
        <v>2616</v>
      </c>
      <c r="C3380" t="s">
        <v>1274</v>
      </c>
      <c r="D3380" t="s">
        <v>1275</v>
      </c>
      <c r="E3380" s="3" t="s">
        <v>127</v>
      </c>
      <c r="F3380" t="s">
        <v>1833</v>
      </c>
      <c r="G3380" s="5" t="str">
        <f t="shared" si="52"/>
        <v>View Response</v>
      </c>
      <c r="H3380" t="s">
        <v>3020</v>
      </c>
      <c r="I3380" t="s">
        <v>3023</v>
      </c>
      <c r="J3380" t="s">
        <v>3021</v>
      </c>
      <c r="L3380" t="s">
        <v>2981</v>
      </c>
    </row>
    <row r="3381" spans="1:14" x14ac:dyDescent="0.35">
      <c r="A3381">
        <v>1198125</v>
      </c>
      <c r="B3381" t="s">
        <v>2616</v>
      </c>
      <c r="C3381" t="s">
        <v>1274</v>
      </c>
      <c r="D3381" t="s">
        <v>1275</v>
      </c>
      <c r="E3381" s="3" t="s">
        <v>127</v>
      </c>
      <c r="F3381" t="s">
        <v>1833</v>
      </c>
      <c r="G3381" s="5" t="str">
        <f t="shared" si="52"/>
        <v>View Response</v>
      </c>
      <c r="H3381" t="s">
        <v>3020</v>
      </c>
      <c r="I3381" t="s">
        <v>3023</v>
      </c>
      <c r="J3381" t="s">
        <v>3021</v>
      </c>
      <c r="L3381" t="s">
        <v>2925</v>
      </c>
    </row>
    <row r="3382" spans="1:14" x14ac:dyDescent="0.35">
      <c r="A3382">
        <v>1198125</v>
      </c>
      <c r="B3382" t="s">
        <v>2616</v>
      </c>
      <c r="C3382" t="s">
        <v>1274</v>
      </c>
      <c r="D3382" t="s">
        <v>1275</v>
      </c>
      <c r="E3382" s="3" t="s">
        <v>127</v>
      </c>
      <c r="F3382" t="s">
        <v>1833</v>
      </c>
      <c r="G3382" s="5" t="str">
        <f t="shared" si="52"/>
        <v>View Response</v>
      </c>
      <c r="H3382" t="s">
        <v>3020</v>
      </c>
      <c r="I3382" t="s">
        <v>3023</v>
      </c>
      <c r="J3382" t="s">
        <v>3021</v>
      </c>
      <c r="L3382" t="s">
        <v>2958</v>
      </c>
    </row>
    <row r="3383" spans="1:14" x14ac:dyDescent="0.35">
      <c r="A3383">
        <v>1198125</v>
      </c>
      <c r="B3383" t="s">
        <v>2616</v>
      </c>
      <c r="C3383" t="s">
        <v>1274</v>
      </c>
      <c r="D3383" t="s">
        <v>1275</v>
      </c>
      <c r="E3383" s="3" t="s">
        <v>127</v>
      </c>
      <c r="F3383" t="s">
        <v>1833</v>
      </c>
      <c r="G3383" s="5" t="str">
        <f t="shared" si="52"/>
        <v>View Response</v>
      </c>
      <c r="H3383" t="s">
        <v>3020</v>
      </c>
      <c r="I3383" t="s">
        <v>3023</v>
      </c>
      <c r="J3383" t="s">
        <v>3021</v>
      </c>
      <c r="L3383" t="s">
        <v>2986</v>
      </c>
    </row>
    <row r="3384" spans="1:14" x14ac:dyDescent="0.35">
      <c r="A3384">
        <v>1198125</v>
      </c>
      <c r="B3384" t="s">
        <v>2616</v>
      </c>
      <c r="C3384" t="s">
        <v>1274</v>
      </c>
      <c r="D3384" t="s">
        <v>1275</v>
      </c>
      <c r="E3384" s="3" t="s">
        <v>127</v>
      </c>
      <c r="F3384" t="s">
        <v>1833</v>
      </c>
      <c r="G3384" s="5" t="str">
        <f t="shared" si="52"/>
        <v>View Response</v>
      </c>
      <c r="H3384" t="s">
        <v>3020</v>
      </c>
      <c r="I3384" t="s">
        <v>3023</v>
      </c>
      <c r="J3384" t="s">
        <v>3021</v>
      </c>
      <c r="L3384" t="s">
        <v>2937</v>
      </c>
    </row>
    <row r="3385" spans="1:14" x14ac:dyDescent="0.35">
      <c r="A3385">
        <v>1198133</v>
      </c>
      <c r="B3385" t="s">
        <v>2890</v>
      </c>
      <c r="C3385" t="s">
        <v>4</v>
      </c>
      <c r="D3385" t="s">
        <v>1787</v>
      </c>
      <c r="E3385" s="3" t="s">
        <v>4</v>
      </c>
      <c r="F3385" t="s">
        <v>1834</v>
      </c>
      <c r="G3385" s="5" t="str">
        <f t="shared" si="52"/>
        <v>View Response</v>
      </c>
      <c r="H3385" t="s">
        <v>3020</v>
      </c>
      <c r="I3385" t="s">
        <v>3029</v>
      </c>
      <c r="J3385" t="s">
        <v>3029</v>
      </c>
      <c r="N3385" t="s">
        <v>338</v>
      </c>
    </row>
    <row r="3386" spans="1:14" x14ac:dyDescent="0.35">
      <c r="A3386">
        <v>1198133</v>
      </c>
      <c r="B3386" t="s">
        <v>2890</v>
      </c>
      <c r="C3386" t="s">
        <v>4</v>
      </c>
      <c r="D3386" t="s">
        <v>1787</v>
      </c>
      <c r="E3386" s="3" t="s">
        <v>4</v>
      </c>
      <c r="F3386" t="s">
        <v>1834</v>
      </c>
      <c r="G3386" s="5" t="str">
        <f t="shared" si="52"/>
        <v>View Response</v>
      </c>
      <c r="H3386" t="s">
        <v>3020</v>
      </c>
      <c r="I3386" t="s">
        <v>3029</v>
      </c>
      <c r="J3386" t="s">
        <v>3029</v>
      </c>
      <c r="L3386" t="s">
        <v>2925</v>
      </c>
    </row>
    <row r="3387" spans="1:14" x14ac:dyDescent="0.35">
      <c r="A3387">
        <v>1198152</v>
      </c>
      <c r="B3387" t="s">
        <v>2891</v>
      </c>
      <c r="C3387" t="s">
        <v>1835</v>
      </c>
      <c r="D3387" t="s">
        <v>1836</v>
      </c>
      <c r="E3387" s="3" t="s">
        <v>4</v>
      </c>
      <c r="F3387" t="s">
        <v>1837</v>
      </c>
      <c r="G3387" s="5" t="str">
        <f t="shared" si="52"/>
        <v>View Response</v>
      </c>
      <c r="H3387" t="s">
        <v>3020</v>
      </c>
      <c r="I3387" t="s">
        <v>3024</v>
      </c>
      <c r="J3387" t="s">
        <v>3022</v>
      </c>
      <c r="L3387" t="s">
        <v>2990</v>
      </c>
    </row>
    <row r="3388" spans="1:14" x14ac:dyDescent="0.35">
      <c r="A3388">
        <v>1198152</v>
      </c>
      <c r="B3388" t="s">
        <v>2891</v>
      </c>
      <c r="C3388" t="s">
        <v>1835</v>
      </c>
      <c r="D3388" t="s">
        <v>1836</v>
      </c>
      <c r="E3388" s="3" t="s">
        <v>4</v>
      </c>
      <c r="F3388" t="s">
        <v>1837</v>
      </c>
      <c r="G3388" s="5" t="str">
        <f t="shared" si="52"/>
        <v>View Response</v>
      </c>
      <c r="H3388" t="s">
        <v>3020</v>
      </c>
      <c r="I3388" t="s">
        <v>3024</v>
      </c>
      <c r="J3388" t="s">
        <v>3022</v>
      </c>
      <c r="L3388" t="s">
        <v>2954</v>
      </c>
    </row>
    <row r="3389" spans="1:14" x14ac:dyDescent="0.35">
      <c r="A3389">
        <v>1198152</v>
      </c>
      <c r="B3389" t="s">
        <v>2891</v>
      </c>
      <c r="C3389" t="s">
        <v>1835</v>
      </c>
      <c r="D3389" t="s">
        <v>1836</v>
      </c>
      <c r="E3389" s="3" t="s">
        <v>4</v>
      </c>
      <c r="F3389" t="s">
        <v>1837</v>
      </c>
      <c r="G3389" s="5" t="str">
        <f t="shared" si="52"/>
        <v>View Response</v>
      </c>
      <c r="H3389" t="s">
        <v>3020</v>
      </c>
      <c r="I3389" t="s">
        <v>3024</v>
      </c>
      <c r="J3389" t="s">
        <v>3022</v>
      </c>
      <c r="L3389" t="s">
        <v>2968</v>
      </c>
    </row>
    <row r="3390" spans="1:14" x14ac:dyDescent="0.35">
      <c r="A3390">
        <v>1198152</v>
      </c>
      <c r="B3390" t="s">
        <v>2891</v>
      </c>
      <c r="C3390" t="s">
        <v>1835</v>
      </c>
      <c r="D3390" t="s">
        <v>1836</v>
      </c>
      <c r="E3390" s="3" t="s">
        <v>4</v>
      </c>
      <c r="F3390" t="s">
        <v>1837</v>
      </c>
      <c r="G3390" s="5" t="str">
        <f t="shared" si="52"/>
        <v>View Response</v>
      </c>
      <c r="H3390" t="s">
        <v>3020</v>
      </c>
      <c r="I3390" t="s">
        <v>3024</v>
      </c>
      <c r="J3390" t="s">
        <v>3022</v>
      </c>
      <c r="L3390" t="s">
        <v>2981</v>
      </c>
    </row>
    <row r="3391" spans="1:14" x14ac:dyDescent="0.35">
      <c r="A3391">
        <v>1198152</v>
      </c>
      <c r="B3391" t="s">
        <v>2891</v>
      </c>
      <c r="C3391" t="s">
        <v>1835</v>
      </c>
      <c r="D3391" t="s">
        <v>1836</v>
      </c>
      <c r="E3391" s="3" t="s">
        <v>4</v>
      </c>
      <c r="F3391" t="s">
        <v>1837</v>
      </c>
      <c r="G3391" s="5" t="str">
        <f t="shared" si="52"/>
        <v>View Response</v>
      </c>
      <c r="H3391" t="s">
        <v>3020</v>
      </c>
      <c r="I3391" t="s">
        <v>3024</v>
      </c>
      <c r="J3391" t="s">
        <v>3022</v>
      </c>
      <c r="L3391" t="s">
        <v>2937</v>
      </c>
    </row>
    <row r="3392" spans="1:14" x14ac:dyDescent="0.35">
      <c r="A3392">
        <v>1198152</v>
      </c>
      <c r="B3392" t="s">
        <v>2891</v>
      </c>
      <c r="C3392" t="s">
        <v>1835</v>
      </c>
      <c r="D3392" t="s">
        <v>1836</v>
      </c>
      <c r="E3392" s="3" t="s">
        <v>4</v>
      </c>
      <c r="F3392" t="s">
        <v>1837</v>
      </c>
      <c r="G3392" s="5" t="str">
        <f t="shared" si="52"/>
        <v>View Response</v>
      </c>
      <c r="H3392" t="s">
        <v>3020</v>
      </c>
      <c r="I3392" t="s">
        <v>3024</v>
      </c>
      <c r="J3392" t="s">
        <v>3022</v>
      </c>
      <c r="M3392" t="s">
        <v>3014</v>
      </c>
    </row>
    <row r="3393" spans="1:14" x14ac:dyDescent="0.35">
      <c r="A3393">
        <v>1198209</v>
      </c>
      <c r="B3393" t="s">
        <v>2892</v>
      </c>
      <c r="C3393" t="s">
        <v>1838</v>
      </c>
      <c r="D3393" t="s">
        <v>1634</v>
      </c>
      <c r="E3393" s="3" t="s">
        <v>127</v>
      </c>
      <c r="F3393" t="s">
        <v>1839</v>
      </c>
      <c r="G3393" s="5" t="str">
        <f t="shared" si="52"/>
        <v>View Response</v>
      </c>
      <c r="H3393" t="s">
        <v>3020</v>
      </c>
      <c r="I3393" t="s">
        <v>3024</v>
      </c>
      <c r="J3393" t="s">
        <v>3022</v>
      </c>
      <c r="N3393" t="s">
        <v>338</v>
      </c>
    </row>
    <row r="3394" spans="1:14" x14ac:dyDescent="0.35">
      <c r="A3394">
        <v>1198209</v>
      </c>
      <c r="B3394" t="s">
        <v>2892</v>
      </c>
      <c r="C3394" t="s">
        <v>1838</v>
      </c>
      <c r="D3394" t="s">
        <v>1634</v>
      </c>
      <c r="E3394" s="3" t="s">
        <v>127</v>
      </c>
      <c r="F3394" t="s">
        <v>1839</v>
      </c>
      <c r="G3394" s="5" t="str">
        <f t="shared" si="52"/>
        <v>View Response</v>
      </c>
      <c r="H3394" t="s">
        <v>3020</v>
      </c>
      <c r="I3394" t="s">
        <v>3024</v>
      </c>
      <c r="J3394" t="s">
        <v>3022</v>
      </c>
      <c r="L3394" t="s">
        <v>2960</v>
      </c>
    </row>
    <row r="3395" spans="1:14" x14ac:dyDescent="0.35">
      <c r="A3395">
        <v>1198209</v>
      </c>
      <c r="B3395" t="s">
        <v>2892</v>
      </c>
      <c r="C3395" t="s">
        <v>1838</v>
      </c>
      <c r="D3395" t="s">
        <v>1634</v>
      </c>
      <c r="E3395" s="3" t="s">
        <v>127</v>
      </c>
      <c r="F3395" t="s">
        <v>1839</v>
      </c>
      <c r="G3395" s="5" t="str">
        <f t="shared" ref="G3395:G3458" si="53">HYPERLINK(F3395,"View Response")</f>
        <v>View Response</v>
      </c>
      <c r="H3395" t="s">
        <v>3020</v>
      </c>
      <c r="I3395" t="s">
        <v>3024</v>
      </c>
      <c r="J3395" t="s">
        <v>3022</v>
      </c>
      <c r="L3395" t="s">
        <v>2985</v>
      </c>
    </row>
    <row r="3396" spans="1:14" x14ac:dyDescent="0.35">
      <c r="A3396">
        <v>1198209</v>
      </c>
      <c r="B3396" t="s">
        <v>2892</v>
      </c>
      <c r="C3396" t="s">
        <v>1838</v>
      </c>
      <c r="D3396" t="s">
        <v>1634</v>
      </c>
      <c r="E3396" s="3" t="s">
        <v>127</v>
      </c>
      <c r="F3396" t="s">
        <v>1839</v>
      </c>
      <c r="G3396" s="5" t="str">
        <f t="shared" si="53"/>
        <v>View Response</v>
      </c>
      <c r="H3396" t="s">
        <v>3020</v>
      </c>
      <c r="I3396" t="s">
        <v>3024</v>
      </c>
      <c r="J3396" t="s">
        <v>3022</v>
      </c>
      <c r="L3396" t="s">
        <v>2990</v>
      </c>
    </row>
    <row r="3397" spans="1:14" x14ac:dyDescent="0.35">
      <c r="A3397">
        <v>1198209</v>
      </c>
      <c r="B3397" t="s">
        <v>2892</v>
      </c>
      <c r="C3397" t="s">
        <v>1838</v>
      </c>
      <c r="D3397" t="s">
        <v>1634</v>
      </c>
      <c r="E3397" s="3" t="s">
        <v>127</v>
      </c>
      <c r="F3397" t="s">
        <v>1839</v>
      </c>
      <c r="G3397" s="5" t="str">
        <f t="shared" si="53"/>
        <v>View Response</v>
      </c>
      <c r="H3397" t="s">
        <v>3020</v>
      </c>
      <c r="I3397" t="s">
        <v>3024</v>
      </c>
      <c r="J3397" t="s">
        <v>3022</v>
      </c>
      <c r="L3397" t="s">
        <v>2930</v>
      </c>
    </row>
    <row r="3398" spans="1:14" x14ac:dyDescent="0.35">
      <c r="A3398">
        <v>1198209</v>
      </c>
      <c r="B3398" t="s">
        <v>2892</v>
      </c>
      <c r="C3398" t="s">
        <v>1838</v>
      </c>
      <c r="D3398" t="s">
        <v>1634</v>
      </c>
      <c r="E3398" s="3" t="s">
        <v>127</v>
      </c>
      <c r="F3398" t="s">
        <v>1839</v>
      </c>
      <c r="G3398" s="5" t="str">
        <f t="shared" si="53"/>
        <v>View Response</v>
      </c>
      <c r="H3398" t="s">
        <v>3020</v>
      </c>
      <c r="I3398" t="s">
        <v>3024</v>
      </c>
      <c r="J3398" t="s">
        <v>3022</v>
      </c>
      <c r="L3398" t="s">
        <v>2954</v>
      </c>
    </row>
    <row r="3399" spans="1:14" x14ac:dyDescent="0.35">
      <c r="A3399">
        <v>1198209</v>
      </c>
      <c r="B3399" t="s">
        <v>2892</v>
      </c>
      <c r="C3399" t="s">
        <v>1838</v>
      </c>
      <c r="D3399" t="s">
        <v>1634</v>
      </c>
      <c r="E3399" s="3" t="s">
        <v>127</v>
      </c>
      <c r="F3399" t="s">
        <v>1839</v>
      </c>
      <c r="G3399" s="5" t="str">
        <f t="shared" si="53"/>
        <v>View Response</v>
      </c>
      <c r="H3399" t="s">
        <v>3020</v>
      </c>
      <c r="I3399" t="s">
        <v>3024</v>
      </c>
      <c r="J3399" t="s">
        <v>3022</v>
      </c>
      <c r="L3399" t="s">
        <v>2961</v>
      </c>
    </row>
    <row r="3400" spans="1:14" x14ac:dyDescent="0.35">
      <c r="A3400">
        <v>1198209</v>
      </c>
      <c r="B3400" t="s">
        <v>2892</v>
      </c>
      <c r="C3400" t="s">
        <v>1838</v>
      </c>
      <c r="D3400" t="s">
        <v>1634</v>
      </c>
      <c r="E3400" s="3" t="s">
        <v>127</v>
      </c>
      <c r="F3400" t="s">
        <v>1839</v>
      </c>
      <c r="G3400" s="5" t="str">
        <f t="shared" si="53"/>
        <v>View Response</v>
      </c>
      <c r="H3400" t="s">
        <v>3020</v>
      </c>
      <c r="I3400" t="s">
        <v>3024</v>
      </c>
      <c r="J3400" t="s">
        <v>3022</v>
      </c>
      <c r="L3400" t="s">
        <v>2955</v>
      </c>
    </row>
    <row r="3401" spans="1:14" x14ac:dyDescent="0.35">
      <c r="A3401">
        <v>1198209</v>
      </c>
      <c r="B3401" t="s">
        <v>2892</v>
      </c>
      <c r="C3401" t="s">
        <v>1838</v>
      </c>
      <c r="D3401" t="s">
        <v>1634</v>
      </c>
      <c r="E3401" s="3" t="s">
        <v>127</v>
      </c>
      <c r="F3401" t="s">
        <v>1839</v>
      </c>
      <c r="G3401" s="5" t="str">
        <f t="shared" si="53"/>
        <v>View Response</v>
      </c>
      <c r="H3401" t="s">
        <v>3020</v>
      </c>
      <c r="I3401" t="s">
        <v>3024</v>
      </c>
      <c r="J3401" t="s">
        <v>3022</v>
      </c>
      <c r="L3401" t="s">
        <v>2942</v>
      </c>
    </row>
    <row r="3402" spans="1:14" x14ac:dyDescent="0.35">
      <c r="A3402">
        <v>1198209</v>
      </c>
      <c r="B3402" t="s">
        <v>2892</v>
      </c>
      <c r="C3402" t="s">
        <v>1838</v>
      </c>
      <c r="D3402" t="s">
        <v>1634</v>
      </c>
      <c r="E3402" s="3" t="s">
        <v>127</v>
      </c>
      <c r="F3402" t="s">
        <v>1839</v>
      </c>
      <c r="G3402" s="5" t="str">
        <f t="shared" si="53"/>
        <v>View Response</v>
      </c>
      <c r="H3402" t="s">
        <v>3020</v>
      </c>
      <c r="I3402" t="s">
        <v>3024</v>
      </c>
      <c r="J3402" t="s">
        <v>3022</v>
      </c>
      <c r="L3402" t="s">
        <v>2968</v>
      </c>
    </row>
    <row r="3403" spans="1:14" x14ac:dyDescent="0.35">
      <c r="A3403">
        <v>1198209</v>
      </c>
      <c r="B3403" t="s">
        <v>2892</v>
      </c>
      <c r="C3403" t="s">
        <v>1838</v>
      </c>
      <c r="D3403" t="s">
        <v>1634</v>
      </c>
      <c r="E3403" s="3" t="s">
        <v>127</v>
      </c>
      <c r="F3403" t="s">
        <v>1839</v>
      </c>
      <c r="G3403" s="5" t="str">
        <f t="shared" si="53"/>
        <v>View Response</v>
      </c>
      <c r="H3403" t="s">
        <v>3020</v>
      </c>
      <c r="I3403" t="s">
        <v>3024</v>
      </c>
      <c r="J3403" t="s">
        <v>3022</v>
      </c>
      <c r="L3403" t="s">
        <v>2925</v>
      </c>
    </row>
    <row r="3404" spans="1:14" x14ac:dyDescent="0.35">
      <c r="A3404">
        <v>1198209</v>
      </c>
      <c r="B3404" t="s">
        <v>2892</v>
      </c>
      <c r="C3404" t="s">
        <v>1838</v>
      </c>
      <c r="D3404" t="s">
        <v>1634</v>
      </c>
      <c r="E3404" s="3" t="s">
        <v>127</v>
      </c>
      <c r="F3404" t="s">
        <v>1839</v>
      </c>
      <c r="G3404" s="5" t="str">
        <f t="shared" si="53"/>
        <v>View Response</v>
      </c>
      <c r="H3404" t="s">
        <v>3020</v>
      </c>
      <c r="I3404" t="s">
        <v>3024</v>
      </c>
      <c r="J3404" t="s">
        <v>3022</v>
      </c>
      <c r="L3404" t="s">
        <v>2958</v>
      </c>
    </row>
    <row r="3405" spans="1:14" x14ac:dyDescent="0.35">
      <c r="A3405">
        <v>1198209</v>
      </c>
      <c r="B3405" t="s">
        <v>2892</v>
      </c>
      <c r="C3405" t="s">
        <v>1838</v>
      </c>
      <c r="D3405" t="s">
        <v>1634</v>
      </c>
      <c r="E3405" s="3" t="s">
        <v>127</v>
      </c>
      <c r="F3405" t="s">
        <v>1839</v>
      </c>
      <c r="G3405" s="5" t="str">
        <f t="shared" si="53"/>
        <v>View Response</v>
      </c>
      <c r="H3405" t="s">
        <v>3020</v>
      </c>
      <c r="I3405" t="s">
        <v>3024</v>
      </c>
      <c r="J3405" t="s">
        <v>3022</v>
      </c>
      <c r="L3405" t="s">
        <v>2973</v>
      </c>
    </row>
    <row r="3406" spans="1:14" x14ac:dyDescent="0.35">
      <c r="A3406">
        <v>1198209</v>
      </c>
      <c r="B3406" t="s">
        <v>2892</v>
      </c>
      <c r="C3406" t="s">
        <v>1838</v>
      </c>
      <c r="D3406" t="s">
        <v>1634</v>
      </c>
      <c r="E3406" s="3" t="s">
        <v>127</v>
      </c>
      <c r="F3406" t="s">
        <v>1839</v>
      </c>
      <c r="G3406" s="5" t="str">
        <f t="shared" si="53"/>
        <v>View Response</v>
      </c>
      <c r="H3406" t="s">
        <v>3020</v>
      </c>
      <c r="I3406" t="s">
        <v>3024</v>
      </c>
      <c r="J3406" t="s">
        <v>3022</v>
      </c>
      <c r="L3406" t="s">
        <v>2986</v>
      </c>
    </row>
    <row r="3407" spans="1:14" x14ac:dyDescent="0.35">
      <c r="A3407">
        <v>1198209</v>
      </c>
      <c r="B3407" t="s">
        <v>2892</v>
      </c>
      <c r="C3407" t="s">
        <v>1838</v>
      </c>
      <c r="D3407" t="s">
        <v>1634</v>
      </c>
      <c r="E3407" s="3" t="s">
        <v>127</v>
      </c>
      <c r="F3407" t="s">
        <v>1839</v>
      </c>
      <c r="G3407" s="5" t="str">
        <f t="shared" si="53"/>
        <v>View Response</v>
      </c>
      <c r="H3407" t="s">
        <v>3020</v>
      </c>
      <c r="I3407" t="s">
        <v>3024</v>
      </c>
      <c r="J3407" t="s">
        <v>3022</v>
      </c>
      <c r="L3407" t="s">
        <v>2974</v>
      </c>
    </row>
    <row r="3408" spans="1:14" x14ac:dyDescent="0.35">
      <c r="A3408">
        <v>1198209</v>
      </c>
      <c r="B3408" t="s">
        <v>2892</v>
      </c>
      <c r="C3408" t="s">
        <v>1838</v>
      </c>
      <c r="D3408" t="s">
        <v>1634</v>
      </c>
      <c r="E3408" s="3" t="s">
        <v>127</v>
      </c>
      <c r="F3408" t="s">
        <v>1839</v>
      </c>
      <c r="G3408" s="5" t="str">
        <f t="shared" si="53"/>
        <v>View Response</v>
      </c>
      <c r="H3408" t="s">
        <v>3020</v>
      </c>
      <c r="I3408" t="s">
        <v>3024</v>
      </c>
      <c r="J3408" t="s">
        <v>3022</v>
      </c>
      <c r="L3408" t="s">
        <v>2937</v>
      </c>
    </row>
    <row r="3409" spans="1:13" x14ac:dyDescent="0.35">
      <c r="A3409">
        <v>1198312</v>
      </c>
      <c r="B3409" t="s">
        <v>2893</v>
      </c>
      <c r="C3409" t="s">
        <v>1840</v>
      </c>
      <c r="D3409" t="s">
        <v>1841</v>
      </c>
      <c r="E3409" s="3" t="s">
        <v>127</v>
      </c>
      <c r="F3409" t="s">
        <v>1842</v>
      </c>
      <c r="G3409" s="5" t="str">
        <f t="shared" si="53"/>
        <v>View Response</v>
      </c>
      <c r="H3409" t="s">
        <v>3020</v>
      </c>
      <c r="I3409" t="s">
        <v>3024</v>
      </c>
      <c r="J3409" t="s">
        <v>3022</v>
      </c>
      <c r="L3409" t="s">
        <v>2959</v>
      </c>
    </row>
    <row r="3410" spans="1:13" x14ac:dyDescent="0.35">
      <c r="A3410">
        <v>1198343</v>
      </c>
      <c r="B3410" t="s">
        <v>2894</v>
      </c>
      <c r="C3410" t="s">
        <v>1843</v>
      </c>
      <c r="D3410" t="s">
        <v>4</v>
      </c>
      <c r="E3410" s="3" t="s">
        <v>127</v>
      </c>
      <c r="F3410" t="s">
        <v>1844</v>
      </c>
      <c r="G3410" s="5" t="str">
        <f t="shared" si="53"/>
        <v>View Response</v>
      </c>
      <c r="H3410" t="s">
        <v>3029</v>
      </c>
      <c r="I3410" t="s">
        <v>3024</v>
      </c>
      <c r="J3410" t="s">
        <v>3022</v>
      </c>
      <c r="K3410" t="s">
        <v>2939</v>
      </c>
    </row>
    <row r="3411" spans="1:13" x14ac:dyDescent="0.35">
      <c r="A3411">
        <v>1198343</v>
      </c>
      <c r="B3411" t="s">
        <v>2894</v>
      </c>
      <c r="C3411" t="s">
        <v>1843</v>
      </c>
      <c r="D3411" t="s">
        <v>4</v>
      </c>
      <c r="E3411" s="3" t="s">
        <v>127</v>
      </c>
      <c r="F3411" t="s">
        <v>1844</v>
      </c>
      <c r="G3411" s="5" t="str">
        <f t="shared" si="53"/>
        <v>View Response</v>
      </c>
      <c r="H3411" t="s">
        <v>3029</v>
      </c>
      <c r="I3411" t="s">
        <v>3024</v>
      </c>
      <c r="J3411" t="s">
        <v>3022</v>
      </c>
      <c r="L3411" t="s">
        <v>2925</v>
      </c>
    </row>
    <row r="3412" spans="1:13" x14ac:dyDescent="0.35">
      <c r="A3412">
        <v>1198343</v>
      </c>
      <c r="B3412" t="s">
        <v>2894</v>
      </c>
      <c r="C3412" t="s">
        <v>1843</v>
      </c>
      <c r="D3412" t="s">
        <v>4</v>
      </c>
      <c r="E3412" s="3" t="s">
        <v>127</v>
      </c>
      <c r="F3412" t="s">
        <v>1844</v>
      </c>
      <c r="G3412" s="5" t="str">
        <f t="shared" si="53"/>
        <v>View Response</v>
      </c>
      <c r="H3412" t="s">
        <v>3029</v>
      </c>
      <c r="I3412" t="s">
        <v>3024</v>
      </c>
      <c r="J3412" t="s">
        <v>3022</v>
      </c>
      <c r="L3412" t="s">
        <v>2938</v>
      </c>
    </row>
    <row r="3413" spans="1:13" x14ac:dyDescent="0.35">
      <c r="A3413">
        <v>1198864</v>
      </c>
      <c r="B3413" t="s">
        <v>2895</v>
      </c>
      <c r="C3413" t="s">
        <v>4</v>
      </c>
      <c r="D3413" t="s">
        <v>4</v>
      </c>
      <c r="E3413" s="3" t="s">
        <v>4</v>
      </c>
      <c r="F3413" t="s">
        <v>1845</v>
      </c>
      <c r="G3413" s="5" t="str">
        <f t="shared" si="53"/>
        <v>View Response</v>
      </c>
      <c r="H3413" t="s">
        <v>3020</v>
      </c>
      <c r="I3413" t="s">
        <v>3023</v>
      </c>
      <c r="J3413" t="s">
        <v>3029</v>
      </c>
      <c r="M3413" t="s">
        <v>2923</v>
      </c>
    </row>
    <row r="3414" spans="1:13" x14ac:dyDescent="0.35">
      <c r="A3414">
        <v>1198864</v>
      </c>
      <c r="B3414" t="s">
        <v>2895</v>
      </c>
      <c r="C3414" t="s">
        <v>4</v>
      </c>
      <c r="D3414" t="s">
        <v>4</v>
      </c>
      <c r="E3414" s="3" t="s">
        <v>4</v>
      </c>
      <c r="F3414" t="s">
        <v>1845</v>
      </c>
      <c r="G3414" s="5" t="str">
        <f t="shared" si="53"/>
        <v>View Response</v>
      </c>
      <c r="H3414" t="s">
        <v>3020</v>
      </c>
      <c r="I3414" t="s">
        <v>3023</v>
      </c>
      <c r="J3414" t="s">
        <v>3029</v>
      </c>
      <c r="M3414" t="s">
        <v>2924</v>
      </c>
    </row>
    <row r="3415" spans="1:13" x14ac:dyDescent="0.35">
      <c r="A3415">
        <v>1198895</v>
      </c>
      <c r="B3415" t="s">
        <v>2896</v>
      </c>
      <c r="C3415" t="s">
        <v>4</v>
      </c>
      <c r="D3415" t="s">
        <v>4</v>
      </c>
      <c r="E3415" s="3" t="s">
        <v>4</v>
      </c>
      <c r="F3415" t="s">
        <v>1846</v>
      </c>
      <c r="G3415" s="5" t="str">
        <f t="shared" si="53"/>
        <v>View Response</v>
      </c>
      <c r="H3415" t="s">
        <v>3020</v>
      </c>
      <c r="I3415" t="s">
        <v>3023</v>
      </c>
      <c r="J3415" t="s">
        <v>3029</v>
      </c>
      <c r="M3415" t="s">
        <v>2923</v>
      </c>
    </row>
    <row r="3416" spans="1:13" x14ac:dyDescent="0.35">
      <c r="A3416">
        <v>1198895</v>
      </c>
      <c r="B3416" t="s">
        <v>2896</v>
      </c>
      <c r="C3416" t="s">
        <v>4</v>
      </c>
      <c r="D3416" t="s">
        <v>4</v>
      </c>
      <c r="E3416" s="3" t="s">
        <v>4</v>
      </c>
      <c r="F3416" t="s">
        <v>1846</v>
      </c>
      <c r="G3416" s="5" t="str">
        <f t="shared" si="53"/>
        <v>View Response</v>
      </c>
      <c r="H3416" t="s">
        <v>3020</v>
      </c>
      <c r="I3416" t="s">
        <v>3023</v>
      </c>
      <c r="J3416" t="s">
        <v>3029</v>
      </c>
      <c r="M3416" t="s">
        <v>2924</v>
      </c>
    </row>
    <row r="3417" spans="1:13" x14ac:dyDescent="0.35">
      <c r="A3417">
        <v>1198899</v>
      </c>
      <c r="B3417" t="s">
        <v>2897</v>
      </c>
      <c r="C3417" t="s">
        <v>4</v>
      </c>
      <c r="D3417" t="s">
        <v>4</v>
      </c>
      <c r="E3417" s="3" t="s">
        <v>4</v>
      </c>
      <c r="F3417" t="s">
        <v>1847</v>
      </c>
      <c r="G3417" s="5" t="str">
        <f t="shared" si="53"/>
        <v>View Response</v>
      </c>
      <c r="H3417" t="s">
        <v>3020</v>
      </c>
      <c r="I3417" t="s">
        <v>3023</v>
      </c>
      <c r="J3417" t="s">
        <v>3029</v>
      </c>
      <c r="M3417" t="s">
        <v>2923</v>
      </c>
    </row>
    <row r="3418" spans="1:13" x14ac:dyDescent="0.35">
      <c r="A3418">
        <v>1198899</v>
      </c>
      <c r="B3418" t="s">
        <v>2897</v>
      </c>
      <c r="C3418" t="s">
        <v>4</v>
      </c>
      <c r="D3418" t="s">
        <v>4</v>
      </c>
      <c r="E3418" s="3" t="s">
        <v>4</v>
      </c>
      <c r="F3418" t="s">
        <v>1847</v>
      </c>
      <c r="G3418" s="5" t="str">
        <f t="shared" si="53"/>
        <v>View Response</v>
      </c>
      <c r="H3418" t="s">
        <v>3020</v>
      </c>
      <c r="I3418" t="s">
        <v>3023</v>
      </c>
      <c r="J3418" t="s">
        <v>3029</v>
      </c>
      <c r="M3418" t="s">
        <v>2924</v>
      </c>
    </row>
    <row r="3419" spans="1:13" x14ac:dyDescent="0.35">
      <c r="A3419">
        <v>1198905</v>
      </c>
      <c r="B3419" t="s">
        <v>2898</v>
      </c>
      <c r="C3419" t="s">
        <v>4</v>
      </c>
      <c r="D3419" t="s">
        <v>4</v>
      </c>
      <c r="E3419" s="3" t="s">
        <v>4</v>
      </c>
      <c r="F3419" t="s">
        <v>1848</v>
      </c>
      <c r="G3419" s="5" t="str">
        <f t="shared" si="53"/>
        <v>View Response</v>
      </c>
      <c r="H3419" t="s">
        <v>3020</v>
      </c>
      <c r="I3419" t="s">
        <v>3023</v>
      </c>
      <c r="J3419" t="s">
        <v>3029</v>
      </c>
      <c r="M3419" t="s">
        <v>2923</v>
      </c>
    </row>
    <row r="3420" spans="1:13" x14ac:dyDescent="0.35">
      <c r="A3420">
        <v>1198905</v>
      </c>
      <c r="B3420" t="s">
        <v>2898</v>
      </c>
      <c r="C3420" t="s">
        <v>4</v>
      </c>
      <c r="D3420" t="s">
        <v>4</v>
      </c>
      <c r="E3420" s="3" t="s">
        <v>4</v>
      </c>
      <c r="F3420" t="s">
        <v>1848</v>
      </c>
      <c r="G3420" s="5" t="str">
        <f t="shared" si="53"/>
        <v>View Response</v>
      </c>
      <c r="H3420" t="s">
        <v>3020</v>
      </c>
      <c r="I3420" t="s">
        <v>3023</v>
      </c>
      <c r="J3420" t="s">
        <v>3029</v>
      </c>
      <c r="M3420" t="s">
        <v>2924</v>
      </c>
    </row>
    <row r="3421" spans="1:13" x14ac:dyDescent="0.35">
      <c r="A3421">
        <v>1198968</v>
      </c>
      <c r="B3421" t="s">
        <v>2899</v>
      </c>
      <c r="C3421" t="s">
        <v>1849</v>
      </c>
      <c r="D3421" t="s">
        <v>1850</v>
      </c>
      <c r="E3421" s="3" t="s">
        <v>127</v>
      </c>
      <c r="F3421" t="s">
        <v>1851</v>
      </c>
      <c r="G3421" s="5" t="str">
        <f t="shared" si="53"/>
        <v>View Response</v>
      </c>
      <c r="H3421" t="s">
        <v>3020</v>
      </c>
      <c r="I3421" t="s">
        <v>3024</v>
      </c>
      <c r="J3421" t="s">
        <v>3022</v>
      </c>
      <c r="L3421" t="s">
        <v>2954</v>
      </c>
    </row>
    <row r="3422" spans="1:13" x14ac:dyDescent="0.35">
      <c r="A3422">
        <v>1198968</v>
      </c>
      <c r="B3422" t="s">
        <v>2899</v>
      </c>
      <c r="C3422" t="s">
        <v>1849</v>
      </c>
      <c r="D3422" t="s">
        <v>1850</v>
      </c>
      <c r="E3422" s="3" t="s">
        <v>127</v>
      </c>
      <c r="F3422" t="s">
        <v>1851</v>
      </c>
      <c r="G3422" s="5" t="str">
        <f t="shared" si="53"/>
        <v>View Response</v>
      </c>
      <c r="H3422" t="s">
        <v>3020</v>
      </c>
      <c r="I3422" t="s">
        <v>3024</v>
      </c>
      <c r="J3422" t="s">
        <v>3022</v>
      </c>
      <c r="L3422" t="s">
        <v>2925</v>
      </c>
    </row>
    <row r="3423" spans="1:13" x14ac:dyDescent="0.35">
      <c r="A3423">
        <v>1198968</v>
      </c>
      <c r="B3423" t="s">
        <v>2899</v>
      </c>
      <c r="C3423" t="s">
        <v>1849</v>
      </c>
      <c r="D3423" t="s">
        <v>1850</v>
      </c>
      <c r="E3423" s="3" t="s">
        <v>127</v>
      </c>
      <c r="F3423" t="s">
        <v>1851</v>
      </c>
      <c r="G3423" s="5" t="str">
        <f t="shared" si="53"/>
        <v>View Response</v>
      </c>
      <c r="H3423" t="s">
        <v>3020</v>
      </c>
      <c r="I3423" t="s">
        <v>3024</v>
      </c>
      <c r="J3423" t="s">
        <v>3022</v>
      </c>
      <c r="L3423" t="s">
        <v>2998</v>
      </c>
    </row>
    <row r="3424" spans="1:13" x14ac:dyDescent="0.35">
      <c r="A3424">
        <v>1198968</v>
      </c>
      <c r="B3424" t="s">
        <v>2899</v>
      </c>
      <c r="C3424" t="s">
        <v>1849</v>
      </c>
      <c r="D3424" t="s">
        <v>1850</v>
      </c>
      <c r="E3424" s="3" t="s">
        <v>127</v>
      </c>
      <c r="F3424" t="s">
        <v>1851</v>
      </c>
      <c r="G3424" s="5" t="str">
        <f t="shared" si="53"/>
        <v>View Response</v>
      </c>
      <c r="H3424" t="s">
        <v>3020</v>
      </c>
      <c r="I3424" t="s">
        <v>3024</v>
      </c>
      <c r="J3424" t="s">
        <v>3022</v>
      </c>
      <c r="L3424" t="s">
        <v>2986</v>
      </c>
    </row>
    <row r="3425" spans="1:14" x14ac:dyDescent="0.35">
      <c r="A3425">
        <v>1198968</v>
      </c>
      <c r="B3425" t="s">
        <v>2899</v>
      </c>
      <c r="C3425" t="s">
        <v>1849</v>
      </c>
      <c r="D3425" t="s">
        <v>1850</v>
      </c>
      <c r="E3425" s="3" t="s">
        <v>127</v>
      </c>
      <c r="F3425" t="s">
        <v>1851</v>
      </c>
      <c r="G3425" s="5" t="str">
        <f t="shared" si="53"/>
        <v>View Response</v>
      </c>
      <c r="H3425" t="s">
        <v>3020</v>
      </c>
      <c r="I3425" t="s">
        <v>3024</v>
      </c>
      <c r="J3425" t="s">
        <v>3022</v>
      </c>
      <c r="L3425" t="s">
        <v>2937</v>
      </c>
    </row>
    <row r="3426" spans="1:14" x14ac:dyDescent="0.35">
      <c r="A3426">
        <v>1198968</v>
      </c>
      <c r="B3426" t="s">
        <v>2899</v>
      </c>
      <c r="C3426" t="s">
        <v>1849</v>
      </c>
      <c r="D3426" t="s">
        <v>1850</v>
      </c>
      <c r="E3426" s="3" t="s">
        <v>127</v>
      </c>
      <c r="F3426" t="s">
        <v>1851</v>
      </c>
      <c r="G3426" s="5" t="str">
        <f t="shared" si="53"/>
        <v>View Response</v>
      </c>
      <c r="H3426" t="s">
        <v>3020</v>
      </c>
      <c r="I3426" t="s">
        <v>3024</v>
      </c>
      <c r="J3426" t="s">
        <v>3022</v>
      </c>
      <c r="M3426" t="s">
        <v>2916</v>
      </c>
    </row>
    <row r="3427" spans="1:14" x14ac:dyDescent="0.35">
      <c r="A3427">
        <v>1199259</v>
      </c>
      <c r="B3427" t="s">
        <v>2900</v>
      </c>
      <c r="C3427" t="s">
        <v>4</v>
      </c>
      <c r="D3427" t="s">
        <v>1852</v>
      </c>
      <c r="E3427" s="3" t="s">
        <v>127</v>
      </c>
      <c r="F3427" t="s">
        <v>1853</v>
      </c>
      <c r="G3427" s="5" t="str">
        <f t="shared" si="53"/>
        <v>View Response</v>
      </c>
      <c r="H3427" t="s">
        <v>3020</v>
      </c>
      <c r="I3427" t="s">
        <v>3029</v>
      </c>
      <c r="J3427" t="s">
        <v>3029</v>
      </c>
      <c r="N3427" t="s">
        <v>338</v>
      </c>
    </row>
    <row r="3428" spans="1:14" x14ac:dyDescent="0.35">
      <c r="A3428">
        <v>1199259</v>
      </c>
      <c r="B3428" t="s">
        <v>2900</v>
      </c>
      <c r="C3428" t="s">
        <v>4</v>
      </c>
      <c r="D3428" t="s">
        <v>1852</v>
      </c>
      <c r="E3428" s="3" t="s">
        <v>127</v>
      </c>
      <c r="F3428" t="s">
        <v>1853</v>
      </c>
      <c r="G3428" s="5" t="str">
        <f t="shared" si="53"/>
        <v>View Response</v>
      </c>
      <c r="H3428" t="s">
        <v>3020</v>
      </c>
      <c r="I3428" t="s">
        <v>3029</v>
      </c>
      <c r="J3428" t="s">
        <v>3029</v>
      </c>
      <c r="M3428" t="s">
        <v>2917</v>
      </c>
    </row>
    <row r="3429" spans="1:14" x14ac:dyDescent="0.35">
      <c r="A3429">
        <v>1207547</v>
      </c>
      <c r="B3429" t="s">
        <v>2901</v>
      </c>
      <c r="C3429" t="s">
        <v>4</v>
      </c>
      <c r="D3429" t="s">
        <v>1852</v>
      </c>
      <c r="E3429" s="3" t="s">
        <v>127</v>
      </c>
      <c r="F3429" t="s">
        <v>1854</v>
      </c>
      <c r="G3429" s="5" t="str">
        <f t="shared" si="53"/>
        <v>View Response</v>
      </c>
      <c r="H3429" t="s">
        <v>3020</v>
      </c>
      <c r="I3429" t="s">
        <v>3023</v>
      </c>
      <c r="J3429" t="s">
        <v>3021</v>
      </c>
      <c r="N3429" t="s">
        <v>338</v>
      </c>
    </row>
    <row r="3430" spans="1:14" x14ac:dyDescent="0.35">
      <c r="A3430">
        <v>1207547</v>
      </c>
      <c r="B3430" t="s">
        <v>2901</v>
      </c>
      <c r="C3430" t="s">
        <v>4</v>
      </c>
      <c r="D3430" t="s">
        <v>1852</v>
      </c>
      <c r="E3430" s="3" t="s">
        <v>127</v>
      </c>
      <c r="F3430" t="s">
        <v>1854</v>
      </c>
      <c r="G3430" s="5" t="str">
        <f t="shared" si="53"/>
        <v>View Response</v>
      </c>
      <c r="H3430" t="s">
        <v>3020</v>
      </c>
      <c r="I3430" t="s">
        <v>3023</v>
      </c>
      <c r="J3430" t="s">
        <v>3021</v>
      </c>
      <c r="L3430" t="s">
        <v>2987</v>
      </c>
    </row>
    <row r="3431" spans="1:14" x14ac:dyDescent="0.35">
      <c r="A3431">
        <v>1207547</v>
      </c>
      <c r="B3431" t="s">
        <v>2901</v>
      </c>
      <c r="C3431" t="s">
        <v>4</v>
      </c>
      <c r="D3431" t="s">
        <v>1852</v>
      </c>
      <c r="E3431" s="3" t="s">
        <v>127</v>
      </c>
      <c r="F3431" t="s">
        <v>1854</v>
      </c>
      <c r="G3431" s="5" t="str">
        <f t="shared" si="53"/>
        <v>View Response</v>
      </c>
      <c r="H3431" t="s">
        <v>3020</v>
      </c>
      <c r="I3431" t="s">
        <v>3023</v>
      </c>
      <c r="J3431" t="s">
        <v>3021</v>
      </c>
      <c r="L3431" t="s">
        <v>2985</v>
      </c>
    </row>
    <row r="3432" spans="1:14" x14ac:dyDescent="0.35">
      <c r="A3432">
        <v>1207547</v>
      </c>
      <c r="B3432" t="s">
        <v>2901</v>
      </c>
      <c r="C3432" t="s">
        <v>4</v>
      </c>
      <c r="D3432" t="s">
        <v>1852</v>
      </c>
      <c r="E3432" s="3" t="s">
        <v>127</v>
      </c>
      <c r="F3432" t="s">
        <v>1854</v>
      </c>
      <c r="G3432" s="5" t="str">
        <f t="shared" si="53"/>
        <v>View Response</v>
      </c>
      <c r="H3432" t="s">
        <v>3020</v>
      </c>
      <c r="I3432" t="s">
        <v>3023</v>
      </c>
      <c r="J3432" t="s">
        <v>3021</v>
      </c>
      <c r="L3432" t="s">
        <v>2990</v>
      </c>
    </row>
    <row r="3433" spans="1:14" x14ac:dyDescent="0.35">
      <c r="A3433">
        <v>1207547</v>
      </c>
      <c r="B3433" t="s">
        <v>2901</v>
      </c>
      <c r="C3433" t="s">
        <v>4</v>
      </c>
      <c r="D3433" t="s">
        <v>1852</v>
      </c>
      <c r="E3433" s="3" t="s">
        <v>127</v>
      </c>
      <c r="F3433" t="s">
        <v>1854</v>
      </c>
      <c r="G3433" s="5" t="str">
        <f t="shared" si="53"/>
        <v>View Response</v>
      </c>
      <c r="H3433" t="s">
        <v>3020</v>
      </c>
      <c r="I3433" t="s">
        <v>3023</v>
      </c>
      <c r="J3433" t="s">
        <v>3021</v>
      </c>
      <c r="L3433" t="s">
        <v>2954</v>
      </c>
    </row>
    <row r="3434" spans="1:14" x14ac:dyDescent="0.35">
      <c r="A3434">
        <v>1207547</v>
      </c>
      <c r="B3434" t="s">
        <v>2901</v>
      </c>
      <c r="C3434" t="s">
        <v>4</v>
      </c>
      <c r="D3434" t="s">
        <v>1852</v>
      </c>
      <c r="E3434" s="3" t="s">
        <v>127</v>
      </c>
      <c r="F3434" t="s">
        <v>1854</v>
      </c>
      <c r="G3434" s="5" t="str">
        <f t="shared" si="53"/>
        <v>View Response</v>
      </c>
      <c r="H3434" t="s">
        <v>3020</v>
      </c>
      <c r="I3434" t="s">
        <v>3023</v>
      </c>
      <c r="J3434" t="s">
        <v>3021</v>
      </c>
      <c r="L3434" t="s">
        <v>2943</v>
      </c>
    </row>
    <row r="3435" spans="1:14" x14ac:dyDescent="0.35">
      <c r="A3435">
        <v>1207547</v>
      </c>
      <c r="B3435" t="s">
        <v>2901</v>
      </c>
      <c r="C3435" t="s">
        <v>4</v>
      </c>
      <c r="D3435" t="s">
        <v>1852</v>
      </c>
      <c r="E3435" s="3" t="s">
        <v>127</v>
      </c>
      <c r="F3435" t="s">
        <v>1854</v>
      </c>
      <c r="G3435" s="5" t="str">
        <f t="shared" si="53"/>
        <v>View Response</v>
      </c>
      <c r="H3435" t="s">
        <v>3020</v>
      </c>
      <c r="I3435" t="s">
        <v>3023</v>
      </c>
      <c r="J3435" t="s">
        <v>3021</v>
      </c>
      <c r="L3435" t="s">
        <v>2961</v>
      </c>
    </row>
    <row r="3436" spans="1:14" x14ac:dyDescent="0.35">
      <c r="A3436">
        <v>1207547</v>
      </c>
      <c r="B3436" t="s">
        <v>2901</v>
      </c>
      <c r="C3436" t="s">
        <v>4</v>
      </c>
      <c r="D3436" t="s">
        <v>1852</v>
      </c>
      <c r="E3436" s="3" t="s">
        <v>127</v>
      </c>
      <c r="F3436" t="s">
        <v>1854</v>
      </c>
      <c r="G3436" s="5" t="str">
        <f t="shared" si="53"/>
        <v>View Response</v>
      </c>
      <c r="H3436" t="s">
        <v>3020</v>
      </c>
      <c r="I3436" t="s">
        <v>3023</v>
      </c>
      <c r="J3436" t="s">
        <v>3021</v>
      </c>
      <c r="L3436" t="s">
        <v>2991</v>
      </c>
    </row>
    <row r="3437" spans="1:14" x14ac:dyDescent="0.35">
      <c r="A3437">
        <v>1207547</v>
      </c>
      <c r="B3437" t="s">
        <v>2901</v>
      </c>
      <c r="C3437" t="s">
        <v>4</v>
      </c>
      <c r="D3437" t="s">
        <v>1852</v>
      </c>
      <c r="E3437" s="3" t="s">
        <v>127</v>
      </c>
      <c r="F3437" t="s">
        <v>1854</v>
      </c>
      <c r="G3437" s="5" t="str">
        <f t="shared" si="53"/>
        <v>View Response</v>
      </c>
      <c r="H3437" t="s">
        <v>3020</v>
      </c>
      <c r="I3437" t="s">
        <v>3023</v>
      </c>
      <c r="J3437" t="s">
        <v>3021</v>
      </c>
      <c r="L3437" t="s">
        <v>2942</v>
      </c>
    </row>
    <row r="3438" spans="1:14" x14ac:dyDescent="0.35">
      <c r="A3438">
        <v>1207547</v>
      </c>
      <c r="B3438" t="s">
        <v>2901</v>
      </c>
      <c r="C3438" t="s">
        <v>4</v>
      </c>
      <c r="D3438" t="s">
        <v>1852</v>
      </c>
      <c r="E3438" s="3" t="s">
        <v>127</v>
      </c>
      <c r="F3438" t="s">
        <v>1854</v>
      </c>
      <c r="G3438" s="5" t="str">
        <f t="shared" si="53"/>
        <v>View Response</v>
      </c>
      <c r="H3438" t="s">
        <v>3020</v>
      </c>
      <c r="I3438" t="s">
        <v>3023</v>
      </c>
      <c r="J3438" t="s">
        <v>3021</v>
      </c>
      <c r="L3438" t="s">
        <v>2978</v>
      </c>
    </row>
    <row r="3439" spans="1:14" x14ac:dyDescent="0.35">
      <c r="A3439">
        <v>1207547</v>
      </c>
      <c r="B3439" t="s">
        <v>2901</v>
      </c>
      <c r="C3439" t="s">
        <v>4</v>
      </c>
      <c r="D3439" t="s">
        <v>1852</v>
      </c>
      <c r="E3439" s="3" t="s">
        <v>127</v>
      </c>
      <c r="F3439" t="s">
        <v>1854</v>
      </c>
      <c r="G3439" s="5" t="str">
        <f t="shared" si="53"/>
        <v>View Response</v>
      </c>
      <c r="H3439" t="s">
        <v>3020</v>
      </c>
      <c r="I3439" t="s">
        <v>3023</v>
      </c>
      <c r="J3439" t="s">
        <v>3021</v>
      </c>
      <c r="L3439" t="s">
        <v>2981</v>
      </c>
    </row>
    <row r="3440" spans="1:14" x14ac:dyDescent="0.35">
      <c r="A3440">
        <v>1207547</v>
      </c>
      <c r="B3440" t="s">
        <v>2901</v>
      </c>
      <c r="C3440" t="s">
        <v>4</v>
      </c>
      <c r="D3440" t="s">
        <v>1852</v>
      </c>
      <c r="E3440" s="3" t="s">
        <v>127</v>
      </c>
      <c r="F3440" t="s">
        <v>1854</v>
      </c>
      <c r="G3440" s="5" t="str">
        <f t="shared" si="53"/>
        <v>View Response</v>
      </c>
      <c r="H3440" t="s">
        <v>3020</v>
      </c>
      <c r="I3440" t="s">
        <v>3023</v>
      </c>
      <c r="J3440" t="s">
        <v>3021</v>
      </c>
      <c r="L3440" t="s">
        <v>2925</v>
      </c>
    </row>
    <row r="3441" spans="1:13" x14ac:dyDescent="0.35">
      <c r="A3441">
        <v>1207547</v>
      </c>
      <c r="B3441" t="s">
        <v>2901</v>
      </c>
      <c r="C3441" t="s">
        <v>4</v>
      </c>
      <c r="D3441" t="s">
        <v>1852</v>
      </c>
      <c r="E3441" s="3" t="s">
        <v>127</v>
      </c>
      <c r="F3441" t="s">
        <v>1854</v>
      </c>
      <c r="G3441" s="5" t="str">
        <f t="shared" si="53"/>
        <v>View Response</v>
      </c>
      <c r="H3441" t="s">
        <v>3020</v>
      </c>
      <c r="I3441" t="s">
        <v>3023</v>
      </c>
      <c r="J3441" t="s">
        <v>3021</v>
      </c>
      <c r="L3441" t="s">
        <v>2986</v>
      </c>
    </row>
    <row r="3442" spans="1:13" x14ac:dyDescent="0.35">
      <c r="A3442">
        <v>1207547</v>
      </c>
      <c r="B3442" t="s">
        <v>2901</v>
      </c>
      <c r="C3442" t="s">
        <v>4</v>
      </c>
      <c r="D3442" t="s">
        <v>1852</v>
      </c>
      <c r="E3442" s="3" t="s">
        <v>127</v>
      </c>
      <c r="F3442" t="s">
        <v>1854</v>
      </c>
      <c r="G3442" s="5" t="str">
        <f t="shared" si="53"/>
        <v>View Response</v>
      </c>
      <c r="H3442" t="s">
        <v>3020</v>
      </c>
      <c r="I3442" t="s">
        <v>3023</v>
      </c>
      <c r="J3442" t="s">
        <v>3021</v>
      </c>
      <c r="L3442" t="s">
        <v>2974</v>
      </c>
    </row>
    <row r="3443" spans="1:13" x14ac:dyDescent="0.35">
      <c r="A3443">
        <v>1207547</v>
      </c>
      <c r="B3443" t="s">
        <v>2901</v>
      </c>
      <c r="C3443" t="s">
        <v>4</v>
      </c>
      <c r="D3443" t="s">
        <v>1852</v>
      </c>
      <c r="E3443" s="3" t="s">
        <v>127</v>
      </c>
      <c r="F3443" t="s">
        <v>1854</v>
      </c>
      <c r="G3443" s="5" t="str">
        <f t="shared" si="53"/>
        <v>View Response</v>
      </c>
      <c r="H3443" t="s">
        <v>3020</v>
      </c>
      <c r="I3443" t="s">
        <v>3023</v>
      </c>
      <c r="J3443" t="s">
        <v>3021</v>
      </c>
      <c r="L3443" t="s">
        <v>2937</v>
      </c>
    </row>
    <row r="3444" spans="1:13" x14ac:dyDescent="0.35">
      <c r="A3444">
        <v>1207547</v>
      </c>
      <c r="B3444" t="s">
        <v>2901</v>
      </c>
      <c r="C3444" t="s">
        <v>4</v>
      </c>
      <c r="D3444" t="s">
        <v>1852</v>
      </c>
      <c r="E3444" s="3" t="s">
        <v>127</v>
      </c>
      <c r="F3444" t="s">
        <v>1854</v>
      </c>
      <c r="G3444" s="5" t="str">
        <f t="shared" si="53"/>
        <v>View Response</v>
      </c>
      <c r="H3444" t="s">
        <v>3020</v>
      </c>
      <c r="I3444" t="s">
        <v>3023</v>
      </c>
      <c r="J3444" t="s">
        <v>3021</v>
      </c>
      <c r="M3444" t="s">
        <v>2933</v>
      </c>
    </row>
    <row r="3445" spans="1:13" x14ac:dyDescent="0.35">
      <c r="A3445">
        <v>1207547</v>
      </c>
      <c r="B3445" t="s">
        <v>2901</v>
      </c>
      <c r="C3445" t="s">
        <v>4</v>
      </c>
      <c r="D3445" t="s">
        <v>1852</v>
      </c>
      <c r="E3445" s="3" t="s">
        <v>127</v>
      </c>
      <c r="F3445" t="s">
        <v>1854</v>
      </c>
      <c r="G3445" s="5" t="str">
        <f t="shared" si="53"/>
        <v>View Response</v>
      </c>
      <c r="H3445" t="s">
        <v>3020</v>
      </c>
      <c r="I3445" t="s">
        <v>3023</v>
      </c>
      <c r="J3445" t="s">
        <v>3021</v>
      </c>
      <c r="M3445" t="s">
        <v>2934</v>
      </c>
    </row>
    <row r="3446" spans="1:13" x14ac:dyDescent="0.35">
      <c r="A3446">
        <v>1207741</v>
      </c>
      <c r="B3446" t="s">
        <v>2902</v>
      </c>
      <c r="C3446" t="s">
        <v>1855</v>
      </c>
      <c r="D3446" t="s">
        <v>1771</v>
      </c>
      <c r="E3446" s="3" t="s">
        <v>127</v>
      </c>
      <c r="F3446" t="s">
        <v>1856</v>
      </c>
      <c r="G3446" s="5" t="str">
        <f t="shared" si="53"/>
        <v>View Response</v>
      </c>
      <c r="H3446" t="s">
        <v>3020</v>
      </c>
      <c r="I3446" t="s">
        <v>3024</v>
      </c>
      <c r="J3446" t="s">
        <v>3022</v>
      </c>
      <c r="L3446" t="s">
        <v>2987</v>
      </c>
    </row>
    <row r="3447" spans="1:13" x14ac:dyDescent="0.35">
      <c r="A3447">
        <v>1207741</v>
      </c>
      <c r="B3447" t="s">
        <v>2902</v>
      </c>
      <c r="C3447" t="s">
        <v>1855</v>
      </c>
      <c r="D3447" t="s">
        <v>1771</v>
      </c>
      <c r="E3447" s="3" t="s">
        <v>127</v>
      </c>
      <c r="F3447" t="s">
        <v>1856</v>
      </c>
      <c r="G3447" s="5" t="str">
        <f t="shared" si="53"/>
        <v>View Response</v>
      </c>
      <c r="H3447" t="s">
        <v>3020</v>
      </c>
      <c r="I3447" t="s">
        <v>3024</v>
      </c>
      <c r="J3447" t="s">
        <v>3022</v>
      </c>
      <c r="L3447" t="s">
        <v>2985</v>
      </c>
    </row>
    <row r="3448" spans="1:13" x14ac:dyDescent="0.35">
      <c r="A3448">
        <v>1207741</v>
      </c>
      <c r="B3448" t="s">
        <v>2902</v>
      </c>
      <c r="C3448" t="s">
        <v>1855</v>
      </c>
      <c r="D3448" t="s">
        <v>1771</v>
      </c>
      <c r="E3448" s="3" t="s">
        <v>127</v>
      </c>
      <c r="F3448" t="s">
        <v>1856</v>
      </c>
      <c r="G3448" s="5" t="str">
        <f t="shared" si="53"/>
        <v>View Response</v>
      </c>
      <c r="H3448" t="s">
        <v>3020</v>
      </c>
      <c r="I3448" t="s">
        <v>3024</v>
      </c>
      <c r="J3448" t="s">
        <v>3022</v>
      </c>
      <c r="L3448" t="s">
        <v>2954</v>
      </c>
    </row>
    <row r="3449" spans="1:13" x14ac:dyDescent="0.35">
      <c r="A3449">
        <v>1207741</v>
      </c>
      <c r="B3449" t="s">
        <v>2902</v>
      </c>
      <c r="C3449" t="s">
        <v>1855</v>
      </c>
      <c r="D3449" t="s">
        <v>1771</v>
      </c>
      <c r="E3449" s="3" t="s">
        <v>127</v>
      </c>
      <c r="F3449" t="s">
        <v>1856</v>
      </c>
      <c r="G3449" s="5" t="str">
        <f t="shared" si="53"/>
        <v>View Response</v>
      </c>
      <c r="H3449" t="s">
        <v>3020</v>
      </c>
      <c r="I3449" t="s">
        <v>3024</v>
      </c>
      <c r="J3449" t="s">
        <v>3022</v>
      </c>
      <c r="L3449" t="s">
        <v>2943</v>
      </c>
    </row>
    <row r="3450" spans="1:13" x14ac:dyDescent="0.35">
      <c r="A3450">
        <v>1207741</v>
      </c>
      <c r="B3450" t="s">
        <v>2902</v>
      </c>
      <c r="C3450" t="s">
        <v>1855</v>
      </c>
      <c r="D3450" t="s">
        <v>1771</v>
      </c>
      <c r="E3450" s="3" t="s">
        <v>127</v>
      </c>
      <c r="F3450" t="s">
        <v>1856</v>
      </c>
      <c r="G3450" s="5" t="str">
        <f t="shared" si="53"/>
        <v>View Response</v>
      </c>
      <c r="H3450" t="s">
        <v>3020</v>
      </c>
      <c r="I3450" t="s">
        <v>3024</v>
      </c>
      <c r="J3450" t="s">
        <v>3022</v>
      </c>
      <c r="L3450" t="s">
        <v>2961</v>
      </c>
    </row>
    <row r="3451" spans="1:13" x14ac:dyDescent="0.35">
      <c r="A3451">
        <v>1207741</v>
      </c>
      <c r="B3451" t="s">
        <v>2902</v>
      </c>
      <c r="C3451" t="s">
        <v>1855</v>
      </c>
      <c r="D3451" t="s">
        <v>1771</v>
      </c>
      <c r="E3451" s="3" t="s">
        <v>127</v>
      </c>
      <c r="F3451" t="s">
        <v>1856</v>
      </c>
      <c r="G3451" s="5" t="str">
        <f t="shared" si="53"/>
        <v>View Response</v>
      </c>
      <c r="H3451" t="s">
        <v>3020</v>
      </c>
      <c r="I3451" t="s">
        <v>3024</v>
      </c>
      <c r="J3451" t="s">
        <v>3022</v>
      </c>
      <c r="L3451" t="s">
        <v>2991</v>
      </c>
    </row>
    <row r="3452" spans="1:13" x14ac:dyDescent="0.35">
      <c r="A3452">
        <v>1207741</v>
      </c>
      <c r="B3452" t="s">
        <v>2902</v>
      </c>
      <c r="C3452" t="s">
        <v>1855</v>
      </c>
      <c r="D3452" t="s">
        <v>1771</v>
      </c>
      <c r="E3452" s="3" t="s">
        <v>127</v>
      </c>
      <c r="F3452" t="s">
        <v>1856</v>
      </c>
      <c r="G3452" s="5" t="str">
        <f t="shared" si="53"/>
        <v>View Response</v>
      </c>
      <c r="H3452" t="s">
        <v>3020</v>
      </c>
      <c r="I3452" t="s">
        <v>3024</v>
      </c>
      <c r="J3452" t="s">
        <v>3022</v>
      </c>
      <c r="L3452" t="s">
        <v>2942</v>
      </c>
    </row>
    <row r="3453" spans="1:13" x14ac:dyDescent="0.35">
      <c r="A3453">
        <v>1207741</v>
      </c>
      <c r="B3453" t="s">
        <v>2902</v>
      </c>
      <c r="C3453" t="s">
        <v>1855</v>
      </c>
      <c r="D3453" t="s">
        <v>1771</v>
      </c>
      <c r="E3453" s="3" t="s">
        <v>127</v>
      </c>
      <c r="F3453" t="s">
        <v>1856</v>
      </c>
      <c r="G3453" s="5" t="str">
        <f t="shared" si="53"/>
        <v>View Response</v>
      </c>
      <c r="H3453" t="s">
        <v>3020</v>
      </c>
      <c r="I3453" t="s">
        <v>3024</v>
      </c>
      <c r="J3453" t="s">
        <v>3022</v>
      </c>
      <c r="L3453" t="s">
        <v>2982</v>
      </c>
    </row>
    <row r="3454" spans="1:13" x14ac:dyDescent="0.35">
      <c r="A3454">
        <v>1207741</v>
      </c>
      <c r="B3454" t="s">
        <v>2902</v>
      </c>
      <c r="C3454" t="s">
        <v>1855</v>
      </c>
      <c r="D3454" t="s">
        <v>1771</v>
      </c>
      <c r="E3454" s="3" t="s">
        <v>127</v>
      </c>
      <c r="F3454" t="s">
        <v>1856</v>
      </c>
      <c r="G3454" s="5" t="str">
        <f t="shared" si="53"/>
        <v>View Response</v>
      </c>
      <c r="H3454" t="s">
        <v>3020</v>
      </c>
      <c r="I3454" t="s">
        <v>3024</v>
      </c>
      <c r="J3454" t="s">
        <v>3022</v>
      </c>
      <c r="L3454" t="s">
        <v>2973</v>
      </c>
    </row>
    <row r="3455" spans="1:13" x14ac:dyDescent="0.35">
      <c r="A3455">
        <v>1207741</v>
      </c>
      <c r="B3455" t="s">
        <v>2902</v>
      </c>
      <c r="C3455" t="s">
        <v>1855</v>
      </c>
      <c r="D3455" t="s">
        <v>1771</v>
      </c>
      <c r="E3455" s="3" t="s">
        <v>127</v>
      </c>
      <c r="F3455" t="s">
        <v>1856</v>
      </c>
      <c r="G3455" s="5" t="str">
        <f t="shared" si="53"/>
        <v>View Response</v>
      </c>
      <c r="H3455" t="s">
        <v>3020</v>
      </c>
      <c r="I3455" t="s">
        <v>3024</v>
      </c>
      <c r="J3455" t="s">
        <v>3022</v>
      </c>
      <c r="L3455" t="s">
        <v>2986</v>
      </c>
    </row>
    <row r="3456" spans="1:13" x14ac:dyDescent="0.35">
      <c r="A3456">
        <v>1207741</v>
      </c>
      <c r="B3456" t="s">
        <v>2902</v>
      </c>
      <c r="C3456" t="s">
        <v>1855</v>
      </c>
      <c r="D3456" t="s">
        <v>1771</v>
      </c>
      <c r="E3456" s="3" t="s">
        <v>127</v>
      </c>
      <c r="F3456" t="s">
        <v>1856</v>
      </c>
      <c r="G3456" s="5" t="str">
        <f t="shared" si="53"/>
        <v>View Response</v>
      </c>
      <c r="H3456" t="s">
        <v>3020</v>
      </c>
      <c r="I3456" t="s">
        <v>3024</v>
      </c>
      <c r="J3456" t="s">
        <v>3022</v>
      </c>
      <c r="L3456" t="s">
        <v>2974</v>
      </c>
    </row>
    <row r="3457" spans="1:14" x14ac:dyDescent="0.35">
      <c r="A3457">
        <v>1207741</v>
      </c>
      <c r="B3457" t="s">
        <v>2902</v>
      </c>
      <c r="C3457" t="s">
        <v>1855</v>
      </c>
      <c r="D3457" t="s">
        <v>1771</v>
      </c>
      <c r="E3457" s="3" t="s">
        <v>127</v>
      </c>
      <c r="F3457" t="s">
        <v>1856</v>
      </c>
      <c r="G3457" s="5" t="str">
        <f t="shared" si="53"/>
        <v>View Response</v>
      </c>
      <c r="H3457" t="s">
        <v>3020</v>
      </c>
      <c r="I3457" t="s">
        <v>3024</v>
      </c>
      <c r="J3457" t="s">
        <v>3022</v>
      </c>
      <c r="L3457" t="s">
        <v>2937</v>
      </c>
    </row>
    <row r="3458" spans="1:14" x14ac:dyDescent="0.35">
      <c r="A3458">
        <v>1207764</v>
      </c>
      <c r="B3458" t="s">
        <v>1857</v>
      </c>
      <c r="C3458" t="s">
        <v>1857</v>
      </c>
      <c r="D3458" t="s">
        <v>1858</v>
      </c>
      <c r="E3458" s="3" t="s">
        <v>127</v>
      </c>
      <c r="F3458" t="s">
        <v>1859</v>
      </c>
      <c r="G3458" s="5" t="str">
        <f t="shared" si="53"/>
        <v>View Response</v>
      </c>
      <c r="H3458" t="s">
        <v>3020</v>
      </c>
      <c r="I3458" t="s">
        <v>3024</v>
      </c>
      <c r="J3458" t="s">
        <v>3022</v>
      </c>
      <c r="N3458" t="s">
        <v>338</v>
      </c>
    </row>
    <row r="3459" spans="1:14" x14ac:dyDescent="0.35">
      <c r="A3459">
        <v>1207764</v>
      </c>
      <c r="B3459" t="s">
        <v>1857</v>
      </c>
      <c r="C3459" t="s">
        <v>1857</v>
      </c>
      <c r="D3459" t="s">
        <v>1858</v>
      </c>
      <c r="E3459" s="3" t="s">
        <v>127</v>
      </c>
      <c r="F3459" t="s">
        <v>1859</v>
      </c>
      <c r="G3459" s="5" t="str">
        <f t="shared" ref="G3459:G3522" si="54">HYPERLINK(F3459,"View Response")</f>
        <v>View Response</v>
      </c>
      <c r="H3459" t="s">
        <v>3020</v>
      </c>
      <c r="I3459" t="s">
        <v>3024</v>
      </c>
      <c r="J3459" t="s">
        <v>3022</v>
      </c>
      <c r="L3459" t="s">
        <v>2954</v>
      </c>
    </row>
    <row r="3460" spans="1:14" x14ac:dyDescent="0.35">
      <c r="A3460">
        <v>1207764</v>
      </c>
      <c r="B3460" t="s">
        <v>1857</v>
      </c>
      <c r="C3460" t="s">
        <v>1857</v>
      </c>
      <c r="D3460" t="s">
        <v>1858</v>
      </c>
      <c r="E3460" s="3" t="s">
        <v>127</v>
      </c>
      <c r="F3460" t="s">
        <v>1859</v>
      </c>
      <c r="G3460" s="5" t="str">
        <f t="shared" si="54"/>
        <v>View Response</v>
      </c>
      <c r="H3460" t="s">
        <v>3020</v>
      </c>
      <c r="I3460" t="s">
        <v>3024</v>
      </c>
      <c r="J3460" t="s">
        <v>3022</v>
      </c>
      <c r="L3460" t="s">
        <v>2961</v>
      </c>
    </row>
    <row r="3461" spans="1:14" x14ac:dyDescent="0.35">
      <c r="A3461">
        <v>1207764</v>
      </c>
      <c r="B3461" t="s">
        <v>1857</v>
      </c>
      <c r="C3461" t="s">
        <v>1857</v>
      </c>
      <c r="D3461" t="s">
        <v>1858</v>
      </c>
      <c r="E3461" s="3" t="s">
        <v>127</v>
      </c>
      <c r="F3461" t="s">
        <v>1859</v>
      </c>
      <c r="G3461" s="5" t="str">
        <f t="shared" si="54"/>
        <v>View Response</v>
      </c>
      <c r="H3461" t="s">
        <v>3020</v>
      </c>
      <c r="I3461" t="s">
        <v>3024</v>
      </c>
      <c r="J3461" t="s">
        <v>3022</v>
      </c>
      <c r="L3461" t="s">
        <v>2968</v>
      </c>
    </row>
    <row r="3462" spans="1:14" x14ac:dyDescent="0.35">
      <c r="A3462">
        <v>1207764</v>
      </c>
      <c r="B3462" t="s">
        <v>1857</v>
      </c>
      <c r="C3462" t="s">
        <v>1857</v>
      </c>
      <c r="D3462" t="s">
        <v>1858</v>
      </c>
      <c r="E3462" s="3" t="s">
        <v>127</v>
      </c>
      <c r="F3462" t="s">
        <v>1859</v>
      </c>
      <c r="G3462" s="5" t="str">
        <f t="shared" si="54"/>
        <v>View Response</v>
      </c>
      <c r="H3462" t="s">
        <v>3020</v>
      </c>
      <c r="I3462" t="s">
        <v>3024</v>
      </c>
      <c r="J3462" t="s">
        <v>3022</v>
      </c>
      <c r="L3462" t="s">
        <v>3004</v>
      </c>
    </row>
    <row r="3463" spans="1:14" x14ac:dyDescent="0.35">
      <c r="A3463">
        <v>1207764</v>
      </c>
      <c r="B3463" t="s">
        <v>1857</v>
      </c>
      <c r="C3463" t="s">
        <v>1857</v>
      </c>
      <c r="D3463" t="s">
        <v>1858</v>
      </c>
      <c r="E3463" s="3" t="s">
        <v>127</v>
      </c>
      <c r="F3463" t="s">
        <v>1859</v>
      </c>
      <c r="G3463" s="5" t="str">
        <f t="shared" si="54"/>
        <v>View Response</v>
      </c>
      <c r="H3463" t="s">
        <v>3020</v>
      </c>
      <c r="I3463" t="s">
        <v>3024</v>
      </c>
      <c r="J3463" t="s">
        <v>3022</v>
      </c>
      <c r="L3463" t="s">
        <v>2925</v>
      </c>
    </row>
    <row r="3464" spans="1:14" x14ac:dyDescent="0.35">
      <c r="A3464">
        <v>1207764</v>
      </c>
      <c r="B3464" t="s">
        <v>1857</v>
      </c>
      <c r="C3464" t="s">
        <v>1857</v>
      </c>
      <c r="D3464" t="s">
        <v>1858</v>
      </c>
      <c r="E3464" s="3" t="s">
        <v>127</v>
      </c>
      <c r="F3464" t="s">
        <v>1859</v>
      </c>
      <c r="G3464" s="5" t="str">
        <f t="shared" si="54"/>
        <v>View Response</v>
      </c>
      <c r="H3464" t="s">
        <v>3020</v>
      </c>
      <c r="I3464" t="s">
        <v>3024</v>
      </c>
      <c r="J3464" t="s">
        <v>3022</v>
      </c>
      <c r="L3464" t="s">
        <v>2973</v>
      </c>
    </row>
    <row r="3465" spans="1:14" x14ac:dyDescent="0.35">
      <c r="A3465">
        <v>1207764</v>
      </c>
      <c r="B3465" t="s">
        <v>1857</v>
      </c>
      <c r="C3465" t="s">
        <v>1857</v>
      </c>
      <c r="D3465" t="s">
        <v>1858</v>
      </c>
      <c r="E3465" s="3" t="s">
        <v>127</v>
      </c>
      <c r="F3465" t="s">
        <v>1859</v>
      </c>
      <c r="G3465" s="5" t="str">
        <f t="shared" si="54"/>
        <v>View Response</v>
      </c>
      <c r="H3465" t="s">
        <v>3020</v>
      </c>
      <c r="I3465" t="s">
        <v>3024</v>
      </c>
      <c r="J3465" t="s">
        <v>3022</v>
      </c>
      <c r="L3465" t="s">
        <v>2986</v>
      </c>
    </row>
    <row r="3466" spans="1:14" x14ac:dyDescent="0.35">
      <c r="A3466">
        <v>1207764</v>
      </c>
      <c r="B3466" t="s">
        <v>1857</v>
      </c>
      <c r="C3466" t="s">
        <v>1857</v>
      </c>
      <c r="D3466" t="s">
        <v>1858</v>
      </c>
      <c r="E3466" s="3" t="s">
        <v>127</v>
      </c>
      <c r="F3466" t="s">
        <v>1859</v>
      </c>
      <c r="G3466" s="5" t="str">
        <f t="shared" si="54"/>
        <v>View Response</v>
      </c>
      <c r="H3466" t="s">
        <v>3020</v>
      </c>
      <c r="I3466" t="s">
        <v>3024</v>
      </c>
      <c r="J3466" t="s">
        <v>3022</v>
      </c>
      <c r="L3466" t="s">
        <v>2974</v>
      </c>
    </row>
    <row r="3467" spans="1:14" x14ac:dyDescent="0.35">
      <c r="A3467">
        <v>1207820</v>
      </c>
      <c r="B3467" t="s">
        <v>2903</v>
      </c>
      <c r="C3467" t="s">
        <v>1860</v>
      </c>
      <c r="D3467" t="s">
        <v>1861</v>
      </c>
      <c r="E3467" s="3" t="s">
        <v>4</v>
      </c>
      <c r="F3467" t="s">
        <v>1862</v>
      </c>
      <c r="G3467" s="5" t="str">
        <f t="shared" si="54"/>
        <v>View Response</v>
      </c>
      <c r="H3467" t="s">
        <v>3020</v>
      </c>
      <c r="I3467" t="s">
        <v>3029</v>
      </c>
      <c r="J3467" t="s">
        <v>3029</v>
      </c>
      <c r="N3467" t="s">
        <v>338</v>
      </c>
    </row>
    <row r="3468" spans="1:14" x14ac:dyDescent="0.35">
      <c r="A3468">
        <v>1207820</v>
      </c>
      <c r="B3468" t="s">
        <v>2903</v>
      </c>
      <c r="C3468" t="s">
        <v>1860</v>
      </c>
      <c r="D3468" t="s">
        <v>1861</v>
      </c>
      <c r="E3468" s="3" t="s">
        <v>4</v>
      </c>
      <c r="F3468" t="s">
        <v>1862</v>
      </c>
      <c r="G3468" s="5" t="str">
        <f t="shared" si="54"/>
        <v>View Response</v>
      </c>
      <c r="H3468" t="s">
        <v>3020</v>
      </c>
      <c r="I3468" t="s">
        <v>3029</v>
      </c>
      <c r="J3468" t="s">
        <v>3029</v>
      </c>
      <c r="L3468" t="s">
        <v>2925</v>
      </c>
    </row>
    <row r="3469" spans="1:14" x14ac:dyDescent="0.35">
      <c r="A3469">
        <v>1207902</v>
      </c>
      <c r="B3469" t="s">
        <v>2904</v>
      </c>
      <c r="C3469" t="s">
        <v>4</v>
      </c>
      <c r="D3469" t="s">
        <v>1863</v>
      </c>
      <c r="E3469" s="3" t="s">
        <v>127</v>
      </c>
      <c r="F3469" t="s">
        <v>1864</v>
      </c>
      <c r="G3469" s="5" t="str">
        <f t="shared" si="54"/>
        <v>View Response</v>
      </c>
      <c r="H3469" t="s">
        <v>3019</v>
      </c>
      <c r="I3469" t="s">
        <v>3024</v>
      </c>
      <c r="J3469" t="s">
        <v>3021</v>
      </c>
      <c r="M3469" t="s">
        <v>2928</v>
      </c>
    </row>
    <row r="3470" spans="1:14" x14ac:dyDescent="0.35">
      <c r="A3470">
        <v>1207902</v>
      </c>
      <c r="B3470" t="s">
        <v>2904</v>
      </c>
      <c r="C3470" t="s">
        <v>4</v>
      </c>
      <c r="D3470" t="s">
        <v>1863</v>
      </c>
      <c r="E3470" s="3" t="s">
        <v>127</v>
      </c>
      <c r="F3470" t="s">
        <v>1864</v>
      </c>
      <c r="G3470" s="5" t="str">
        <f t="shared" si="54"/>
        <v>View Response</v>
      </c>
      <c r="H3470" t="s">
        <v>3019</v>
      </c>
      <c r="I3470" t="s">
        <v>3024</v>
      </c>
      <c r="J3470" t="s">
        <v>3021</v>
      </c>
      <c r="M3470" t="s">
        <v>2929</v>
      </c>
    </row>
    <row r="3471" spans="1:14" x14ac:dyDescent="0.35">
      <c r="A3471">
        <v>1209748</v>
      </c>
      <c r="B3471" t="s">
        <v>2905</v>
      </c>
      <c r="C3471" t="s">
        <v>4</v>
      </c>
      <c r="D3471" t="s">
        <v>1865</v>
      </c>
      <c r="E3471" s="3" t="s">
        <v>127</v>
      </c>
      <c r="F3471" t="s">
        <v>1866</v>
      </c>
      <c r="G3471" s="5" t="str">
        <f t="shared" si="54"/>
        <v>View Response</v>
      </c>
      <c r="H3471" t="s">
        <v>3020</v>
      </c>
      <c r="I3471" t="s">
        <v>3029</v>
      </c>
      <c r="J3471" t="s">
        <v>3029</v>
      </c>
      <c r="L3471" t="s">
        <v>2982</v>
      </c>
    </row>
    <row r="3472" spans="1:14" x14ac:dyDescent="0.35">
      <c r="A3472">
        <v>1209773</v>
      </c>
      <c r="B3472" t="s">
        <v>2906</v>
      </c>
      <c r="C3472" t="s">
        <v>1867</v>
      </c>
      <c r="D3472" t="s">
        <v>4</v>
      </c>
      <c r="E3472" s="3" t="s">
        <v>127</v>
      </c>
      <c r="F3472" t="s">
        <v>1868</v>
      </c>
      <c r="G3472" s="5" t="str">
        <f t="shared" si="54"/>
        <v>View Response</v>
      </c>
      <c r="H3472" t="s">
        <v>3020</v>
      </c>
      <c r="I3472" t="s">
        <v>3023</v>
      </c>
      <c r="J3472" t="s">
        <v>3022</v>
      </c>
      <c r="K3472" t="s">
        <v>2940</v>
      </c>
    </row>
    <row r="3473" spans="1:14" x14ac:dyDescent="0.35">
      <c r="A3473">
        <v>1209773</v>
      </c>
      <c r="B3473" t="s">
        <v>2906</v>
      </c>
      <c r="C3473" t="s">
        <v>1867</v>
      </c>
      <c r="D3473" t="s">
        <v>4</v>
      </c>
      <c r="E3473" s="3" t="s">
        <v>127</v>
      </c>
      <c r="F3473" t="s">
        <v>1868</v>
      </c>
      <c r="G3473" s="5" t="str">
        <f t="shared" si="54"/>
        <v>View Response</v>
      </c>
      <c r="H3473" t="s">
        <v>3020</v>
      </c>
      <c r="I3473" t="s">
        <v>3023</v>
      </c>
      <c r="J3473" t="s">
        <v>3022</v>
      </c>
      <c r="L3473" t="s">
        <v>2949</v>
      </c>
    </row>
    <row r="3474" spans="1:14" x14ac:dyDescent="0.35">
      <c r="A3474">
        <v>1209773</v>
      </c>
      <c r="B3474" t="s">
        <v>2906</v>
      </c>
      <c r="C3474" t="s">
        <v>1867</v>
      </c>
      <c r="D3474" t="s">
        <v>4</v>
      </c>
      <c r="E3474" s="3" t="s">
        <v>127</v>
      </c>
      <c r="F3474" t="s">
        <v>1868</v>
      </c>
      <c r="G3474" s="5" t="str">
        <f t="shared" si="54"/>
        <v>View Response</v>
      </c>
      <c r="H3474" t="s">
        <v>3020</v>
      </c>
      <c r="I3474" t="s">
        <v>3023</v>
      </c>
      <c r="J3474" t="s">
        <v>3022</v>
      </c>
      <c r="L3474" t="s">
        <v>2988</v>
      </c>
    </row>
    <row r="3475" spans="1:14" x14ac:dyDescent="0.35">
      <c r="A3475">
        <v>1209773</v>
      </c>
      <c r="B3475" t="s">
        <v>2906</v>
      </c>
      <c r="C3475" t="s">
        <v>1867</v>
      </c>
      <c r="D3475" t="s">
        <v>4</v>
      </c>
      <c r="E3475" s="3" t="s">
        <v>127</v>
      </c>
      <c r="F3475" t="s">
        <v>1868</v>
      </c>
      <c r="G3475" s="5" t="str">
        <f t="shared" si="54"/>
        <v>View Response</v>
      </c>
      <c r="H3475" t="s">
        <v>3020</v>
      </c>
      <c r="I3475" t="s">
        <v>3023</v>
      </c>
      <c r="J3475" t="s">
        <v>3022</v>
      </c>
      <c r="L3475" t="s">
        <v>2954</v>
      </c>
    </row>
    <row r="3476" spans="1:14" x14ac:dyDescent="0.35">
      <c r="A3476">
        <v>1209773</v>
      </c>
      <c r="B3476" t="s">
        <v>2906</v>
      </c>
      <c r="C3476" t="s">
        <v>1867</v>
      </c>
      <c r="D3476" t="s">
        <v>4</v>
      </c>
      <c r="E3476" s="3" t="s">
        <v>127</v>
      </c>
      <c r="F3476" t="s">
        <v>1868</v>
      </c>
      <c r="G3476" s="5" t="str">
        <f t="shared" si="54"/>
        <v>View Response</v>
      </c>
      <c r="H3476" t="s">
        <v>3020</v>
      </c>
      <c r="I3476" t="s">
        <v>3023</v>
      </c>
      <c r="J3476" t="s">
        <v>3022</v>
      </c>
      <c r="L3476" t="s">
        <v>2937</v>
      </c>
    </row>
    <row r="3477" spans="1:14" x14ac:dyDescent="0.35">
      <c r="A3477">
        <v>1209773</v>
      </c>
      <c r="B3477" t="s">
        <v>2906</v>
      </c>
      <c r="C3477" t="s">
        <v>1867</v>
      </c>
      <c r="D3477" t="s">
        <v>4</v>
      </c>
      <c r="E3477" s="3" t="s">
        <v>127</v>
      </c>
      <c r="F3477" t="s">
        <v>1868</v>
      </c>
      <c r="G3477" s="5" t="str">
        <f t="shared" si="54"/>
        <v>View Response</v>
      </c>
      <c r="H3477" t="s">
        <v>3020</v>
      </c>
      <c r="I3477" t="s">
        <v>3023</v>
      </c>
      <c r="J3477" t="s">
        <v>3022</v>
      </c>
      <c r="M3477" t="s">
        <v>2983</v>
      </c>
    </row>
    <row r="3478" spans="1:14" x14ac:dyDescent="0.35">
      <c r="A3478">
        <v>1209773</v>
      </c>
      <c r="B3478" t="s">
        <v>2906</v>
      </c>
      <c r="C3478" t="s">
        <v>1867</v>
      </c>
      <c r="D3478" t="s">
        <v>4</v>
      </c>
      <c r="E3478" s="3" t="s">
        <v>127</v>
      </c>
      <c r="F3478" t="s">
        <v>1868</v>
      </c>
      <c r="G3478" s="5" t="str">
        <f t="shared" si="54"/>
        <v>View Response</v>
      </c>
      <c r="H3478" t="s">
        <v>3020</v>
      </c>
      <c r="I3478" t="s">
        <v>3023</v>
      </c>
      <c r="J3478" t="s">
        <v>3022</v>
      </c>
      <c r="M3478" t="s">
        <v>2928</v>
      </c>
    </row>
    <row r="3479" spans="1:14" x14ac:dyDescent="0.35">
      <c r="A3479">
        <v>1209773</v>
      </c>
      <c r="B3479" t="s">
        <v>2906</v>
      </c>
      <c r="C3479" t="s">
        <v>1867</v>
      </c>
      <c r="D3479" t="s">
        <v>4</v>
      </c>
      <c r="E3479" s="3" t="s">
        <v>127</v>
      </c>
      <c r="F3479" t="s">
        <v>1868</v>
      </c>
      <c r="G3479" s="5" t="str">
        <f t="shared" si="54"/>
        <v>View Response</v>
      </c>
      <c r="H3479" t="s">
        <v>3020</v>
      </c>
      <c r="I3479" t="s">
        <v>3023</v>
      </c>
      <c r="J3479" t="s">
        <v>3022</v>
      </c>
      <c r="M3479" t="s">
        <v>2923</v>
      </c>
    </row>
    <row r="3480" spans="1:14" x14ac:dyDescent="0.35">
      <c r="A3480">
        <v>1209773</v>
      </c>
      <c r="B3480" t="s">
        <v>2906</v>
      </c>
      <c r="C3480" t="s">
        <v>1867</v>
      </c>
      <c r="D3480" t="s">
        <v>4</v>
      </c>
      <c r="E3480" s="3" t="s">
        <v>127</v>
      </c>
      <c r="F3480" t="s">
        <v>1868</v>
      </c>
      <c r="G3480" s="5" t="str">
        <f t="shared" si="54"/>
        <v>View Response</v>
      </c>
      <c r="H3480" t="s">
        <v>3020</v>
      </c>
      <c r="I3480" t="s">
        <v>3023</v>
      </c>
      <c r="J3480" t="s">
        <v>3022</v>
      </c>
      <c r="M3480" t="s">
        <v>2984</v>
      </c>
    </row>
    <row r="3481" spans="1:14" x14ac:dyDescent="0.35">
      <c r="A3481">
        <v>1209773</v>
      </c>
      <c r="B3481" t="s">
        <v>2906</v>
      </c>
      <c r="C3481" t="s">
        <v>1867</v>
      </c>
      <c r="D3481" t="s">
        <v>4</v>
      </c>
      <c r="E3481" s="3" t="s">
        <v>127</v>
      </c>
      <c r="F3481" t="s">
        <v>1868</v>
      </c>
      <c r="G3481" s="5" t="str">
        <f t="shared" si="54"/>
        <v>View Response</v>
      </c>
      <c r="H3481" t="s">
        <v>3020</v>
      </c>
      <c r="I3481" t="s">
        <v>3023</v>
      </c>
      <c r="J3481" t="s">
        <v>3022</v>
      </c>
      <c r="M3481" t="s">
        <v>2929</v>
      </c>
    </row>
    <row r="3482" spans="1:14" x14ac:dyDescent="0.35">
      <c r="A3482">
        <v>1209773</v>
      </c>
      <c r="B3482" t="s">
        <v>2906</v>
      </c>
      <c r="C3482" t="s">
        <v>1867</v>
      </c>
      <c r="D3482" t="s">
        <v>4</v>
      </c>
      <c r="E3482" s="3" t="s">
        <v>127</v>
      </c>
      <c r="F3482" t="s">
        <v>1868</v>
      </c>
      <c r="G3482" s="5" t="str">
        <f t="shared" si="54"/>
        <v>View Response</v>
      </c>
      <c r="H3482" t="s">
        <v>3020</v>
      </c>
      <c r="I3482" t="s">
        <v>3023</v>
      </c>
      <c r="J3482" t="s">
        <v>3022</v>
      </c>
      <c r="M3482" t="s">
        <v>2924</v>
      </c>
    </row>
    <row r="3483" spans="1:14" x14ac:dyDescent="0.35">
      <c r="A3483">
        <v>1209773</v>
      </c>
      <c r="B3483" t="s">
        <v>2906</v>
      </c>
      <c r="C3483" t="s">
        <v>1867</v>
      </c>
      <c r="D3483" t="s">
        <v>4</v>
      </c>
      <c r="E3483" s="3" t="s">
        <v>127</v>
      </c>
      <c r="F3483" t="s">
        <v>1868</v>
      </c>
      <c r="G3483" s="5" t="str">
        <f t="shared" si="54"/>
        <v>View Response</v>
      </c>
      <c r="H3483" t="s">
        <v>3020</v>
      </c>
      <c r="I3483" t="s">
        <v>3023</v>
      </c>
      <c r="J3483" t="s">
        <v>3022</v>
      </c>
      <c r="M3483" t="s">
        <v>2950</v>
      </c>
    </row>
    <row r="3484" spans="1:14" x14ac:dyDescent="0.35">
      <c r="A3484">
        <v>1209812</v>
      </c>
      <c r="B3484" t="s">
        <v>2907</v>
      </c>
      <c r="C3484" t="s">
        <v>4</v>
      </c>
      <c r="D3484" t="s">
        <v>1869</v>
      </c>
      <c r="E3484" s="3" t="s">
        <v>4</v>
      </c>
      <c r="F3484" t="s">
        <v>1870</v>
      </c>
      <c r="G3484" s="5" t="str">
        <f t="shared" si="54"/>
        <v>View Response</v>
      </c>
      <c r="H3484" t="s">
        <v>3020</v>
      </c>
      <c r="I3484" t="s">
        <v>3023</v>
      </c>
      <c r="J3484" t="s">
        <v>3021</v>
      </c>
      <c r="N3484" t="s">
        <v>338</v>
      </c>
    </row>
    <row r="3485" spans="1:14" x14ac:dyDescent="0.35">
      <c r="A3485">
        <v>1209812</v>
      </c>
      <c r="B3485" t="s">
        <v>2907</v>
      </c>
      <c r="C3485" t="s">
        <v>4</v>
      </c>
      <c r="D3485" t="s">
        <v>1869</v>
      </c>
      <c r="E3485" s="3" t="s">
        <v>4</v>
      </c>
      <c r="F3485" t="s">
        <v>1870</v>
      </c>
      <c r="G3485" s="5" t="str">
        <f t="shared" si="54"/>
        <v>View Response</v>
      </c>
      <c r="H3485" t="s">
        <v>3020</v>
      </c>
      <c r="I3485" t="s">
        <v>3023</v>
      </c>
      <c r="J3485" t="s">
        <v>3021</v>
      </c>
      <c r="L3485" t="s">
        <v>2943</v>
      </c>
    </row>
    <row r="3486" spans="1:14" x14ac:dyDescent="0.35">
      <c r="A3486">
        <v>1211267</v>
      </c>
      <c r="B3486" t="s">
        <v>2891</v>
      </c>
      <c r="C3486" t="s">
        <v>1835</v>
      </c>
      <c r="D3486" t="s">
        <v>1861</v>
      </c>
      <c r="E3486" s="3" t="s">
        <v>4</v>
      </c>
      <c r="F3486" t="s">
        <v>1871</v>
      </c>
      <c r="G3486" s="5" t="str">
        <f t="shared" si="54"/>
        <v>View Response</v>
      </c>
      <c r="H3486" t="s">
        <v>3020</v>
      </c>
      <c r="I3486" t="s">
        <v>3029</v>
      </c>
      <c r="J3486" t="s">
        <v>3029</v>
      </c>
      <c r="K3486" t="s">
        <v>2939</v>
      </c>
    </row>
    <row r="3487" spans="1:14" x14ac:dyDescent="0.35">
      <c r="A3487">
        <v>1211267</v>
      </c>
      <c r="B3487" t="s">
        <v>2891</v>
      </c>
      <c r="C3487" t="s">
        <v>1835</v>
      </c>
      <c r="D3487" t="s">
        <v>1861</v>
      </c>
      <c r="E3487" s="3" t="s">
        <v>4</v>
      </c>
      <c r="F3487" t="s">
        <v>1871</v>
      </c>
      <c r="G3487" s="5" t="str">
        <f t="shared" si="54"/>
        <v>View Response</v>
      </c>
      <c r="H3487" t="s">
        <v>3020</v>
      </c>
      <c r="I3487" t="s">
        <v>3029</v>
      </c>
      <c r="J3487" t="s">
        <v>3029</v>
      </c>
      <c r="K3487" t="s">
        <v>2941</v>
      </c>
    </row>
    <row r="3488" spans="1:14" x14ac:dyDescent="0.35">
      <c r="A3488">
        <v>1211267</v>
      </c>
      <c r="B3488" t="s">
        <v>2891</v>
      </c>
      <c r="C3488" t="s">
        <v>1835</v>
      </c>
      <c r="D3488" t="s">
        <v>1861</v>
      </c>
      <c r="E3488" s="3" t="s">
        <v>4</v>
      </c>
      <c r="F3488" t="s">
        <v>1871</v>
      </c>
      <c r="G3488" s="5" t="str">
        <f t="shared" si="54"/>
        <v>View Response</v>
      </c>
      <c r="H3488" t="s">
        <v>3020</v>
      </c>
      <c r="I3488" t="s">
        <v>3029</v>
      </c>
      <c r="J3488" t="s">
        <v>3029</v>
      </c>
      <c r="N3488" t="s">
        <v>338</v>
      </c>
    </row>
    <row r="3489" spans="1:14" x14ac:dyDescent="0.35">
      <c r="A3489">
        <v>1211267</v>
      </c>
      <c r="B3489" t="s">
        <v>2891</v>
      </c>
      <c r="C3489" t="s">
        <v>1835</v>
      </c>
      <c r="D3489" t="s">
        <v>1861</v>
      </c>
      <c r="E3489" s="3" t="s">
        <v>4</v>
      </c>
      <c r="F3489" t="s">
        <v>1871</v>
      </c>
      <c r="G3489" s="5" t="str">
        <f t="shared" si="54"/>
        <v>View Response</v>
      </c>
      <c r="H3489" t="s">
        <v>3020</v>
      </c>
      <c r="I3489" t="s">
        <v>3029</v>
      </c>
      <c r="J3489" t="s">
        <v>3029</v>
      </c>
      <c r="L3489" t="s">
        <v>2925</v>
      </c>
    </row>
    <row r="3490" spans="1:14" x14ac:dyDescent="0.35">
      <c r="A3490">
        <v>1211271</v>
      </c>
      <c r="B3490" t="s">
        <v>2908</v>
      </c>
      <c r="C3490" t="s">
        <v>4</v>
      </c>
      <c r="D3490" t="s">
        <v>1872</v>
      </c>
      <c r="E3490" s="3" t="s">
        <v>127</v>
      </c>
      <c r="F3490" t="s">
        <v>1873</v>
      </c>
      <c r="G3490" s="5" t="str">
        <f t="shared" si="54"/>
        <v>View Response</v>
      </c>
      <c r="H3490" t="s">
        <v>3020</v>
      </c>
      <c r="I3490" t="s">
        <v>3023</v>
      </c>
      <c r="J3490" t="s">
        <v>3029</v>
      </c>
      <c r="M3490" t="s">
        <v>2945</v>
      </c>
    </row>
    <row r="3491" spans="1:14" x14ac:dyDescent="0.35">
      <c r="A3491">
        <v>1211271</v>
      </c>
      <c r="B3491" t="s">
        <v>2908</v>
      </c>
      <c r="C3491" t="s">
        <v>4</v>
      </c>
      <c r="D3491" t="s">
        <v>1872</v>
      </c>
      <c r="E3491" s="3" t="s">
        <v>127</v>
      </c>
      <c r="F3491" t="s">
        <v>1873</v>
      </c>
      <c r="G3491" s="5" t="str">
        <f t="shared" si="54"/>
        <v>View Response</v>
      </c>
      <c r="H3491" t="s">
        <v>3020</v>
      </c>
      <c r="I3491" t="s">
        <v>3023</v>
      </c>
      <c r="J3491" t="s">
        <v>3029</v>
      </c>
      <c r="M3491" t="s">
        <v>2946</v>
      </c>
    </row>
    <row r="3492" spans="1:14" x14ac:dyDescent="0.35">
      <c r="A3492">
        <v>1211277</v>
      </c>
      <c r="B3492" t="s">
        <v>2909</v>
      </c>
      <c r="C3492" t="s">
        <v>4</v>
      </c>
      <c r="D3492" t="s">
        <v>1872</v>
      </c>
      <c r="E3492" s="3" t="s">
        <v>127</v>
      </c>
      <c r="F3492" t="s">
        <v>1874</v>
      </c>
      <c r="G3492" s="5" t="str">
        <f t="shared" si="54"/>
        <v>View Response</v>
      </c>
      <c r="H3492" t="s">
        <v>3020</v>
      </c>
      <c r="I3492" t="s">
        <v>3024</v>
      </c>
      <c r="J3492" t="s">
        <v>3021</v>
      </c>
      <c r="N3492" t="s">
        <v>338</v>
      </c>
    </row>
    <row r="3493" spans="1:14" x14ac:dyDescent="0.35">
      <c r="A3493">
        <v>1211277</v>
      </c>
      <c r="B3493" t="s">
        <v>2909</v>
      </c>
      <c r="C3493" t="s">
        <v>4</v>
      </c>
      <c r="D3493" t="s">
        <v>1872</v>
      </c>
      <c r="E3493" s="3" t="s">
        <v>127</v>
      </c>
      <c r="F3493" t="s">
        <v>1874</v>
      </c>
      <c r="G3493" s="5" t="str">
        <f t="shared" si="54"/>
        <v>View Response</v>
      </c>
      <c r="H3493" t="s">
        <v>3020</v>
      </c>
      <c r="I3493" t="s">
        <v>3024</v>
      </c>
      <c r="J3493" t="s">
        <v>3021</v>
      </c>
      <c r="L3493" t="s">
        <v>2925</v>
      </c>
    </row>
    <row r="3494" spans="1:14" x14ac:dyDescent="0.35">
      <c r="A3494">
        <v>1211277</v>
      </c>
      <c r="B3494" t="s">
        <v>2909</v>
      </c>
      <c r="C3494" t="s">
        <v>4</v>
      </c>
      <c r="D3494" t="s">
        <v>1872</v>
      </c>
      <c r="E3494" s="3" t="s">
        <v>127</v>
      </c>
      <c r="F3494" t="s">
        <v>1874</v>
      </c>
      <c r="G3494" s="5" t="str">
        <f t="shared" si="54"/>
        <v>View Response</v>
      </c>
      <c r="H3494" t="s">
        <v>3020</v>
      </c>
      <c r="I3494" t="s">
        <v>3024</v>
      </c>
      <c r="J3494" t="s">
        <v>3021</v>
      </c>
      <c r="M3494" t="s">
        <v>2962</v>
      </c>
    </row>
    <row r="3495" spans="1:14" x14ac:dyDescent="0.35">
      <c r="A3495">
        <v>1211277</v>
      </c>
      <c r="B3495" t="s">
        <v>2909</v>
      </c>
      <c r="C3495" t="s">
        <v>4</v>
      </c>
      <c r="D3495" t="s">
        <v>1872</v>
      </c>
      <c r="E3495" s="3" t="s">
        <v>127</v>
      </c>
      <c r="F3495" t="s">
        <v>1874</v>
      </c>
      <c r="G3495" s="5" t="str">
        <f t="shared" si="54"/>
        <v>View Response</v>
      </c>
      <c r="H3495" t="s">
        <v>3020</v>
      </c>
      <c r="I3495" t="s">
        <v>3024</v>
      </c>
      <c r="J3495" t="s">
        <v>3021</v>
      </c>
      <c r="M3495" t="s">
        <v>2963</v>
      </c>
    </row>
    <row r="3496" spans="1:14" x14ac:dyDescent="0.35">
      <c r="A3496">
        <v>1211284</v>
      </c>
      <c r="B3496" t="s">
        <v>2900</v>
      </c>
      <c r="C3496" t="s">
        <v>4</v>
      </c>
      <c r="D3496" t="s">
        <v>1852</v>
      </c>
      <c r="E3496" s="3" t="s">
        <v>127</v>
      </c>
      <c r="F3496" t="s">
        <v>1875</v>
      </c>
      <c r="G3496" s="5" t="str">
        <f t="shared" si="54"/>
        <v>View Response</v>
      </c>
      <c r="H3496" t="s">
        <v>3020</v>
      </c>
      <c r="I3496" t="s">
        <v>3023</v>
      </c>
      <c r="J3496" t="s">
        <v>3021</v>
      </c>
      <c r="K3496" t="s">
        <v>2941</v>
      </c>
    </row>
    <row r="3497" spans="1:14" x14ac:dyDescent="0.35">
      <c r="A3497">
        <v>1211284</v>
      </c>
      <c r="B3497" t="s">
        <v>2900</v>
      </c>
      <c r="C3497" t="s">
        <v>4</v>
      </c>
      <c r="D3497" t="s">
        <v>1852</v>
      </c>
      <c r="E3497" s="3" t="s">
        <v>127</v>
      </c>
      <c r="F3497" t="s">
        <v>1875</v>
      </c>
      <c r="G3497" s="5" t="str">
        <f t="shared" si="54"/>
        <v>View Response</v>
      </c>
      <c r="H3497" t="s">
        <v>3020</v>
      </c>
      <c r="I3497" t="s">
        <v>3023</v>
      </c>
      <c r="J3497" t="s">
        <v>3021</v>
      </c>
      <c r="N3497" t="s">
        <v>338</v>
      </c>
    </row>
    <row r="3498" spans="1:14" x14ac:dyDescent="0.35">
      <c r="A3498">
        <v>1211284</v>
      </c>
      <c r="B3498" t="s">
        <v>2900</v>
      </c>
      <c r="C3498" t="s">
        <v>4</v>
      </c>
      <c r="D3498" t="s">
        <v>1852</v>
      </c>
      <c r="E3498" s="3" t="s">
        <v>127</v>
      </c>
      <c r="F3498" t="s">
        <v>1875</v>
      </c>
      <c r="G3498" s="5" t="str">
        <f t="shared" si="54"/>
        <v>View Response</v>
      </c>
      <c r="H3498" t="s">
        <v>3020</v>
      </c>
      <c r="I3498" t="s">
        <v>3023</v>
      </c>
      <c r="J3498" t="s">
        <v>3021</v>
      </c>
      <c r="L3498" t="s">
        <v>2987</v>
      </c>
    </row>
    <row r="3499" spans="1:14" x14ac:dyDescent="0.35">
      <c r="A3499">
        <v>1211284</v>
      </c>
      <c r="B3499" t="s">
        <v>2900</v>
      </c>
      <c r="C3499" t="s">
        <v>4</v>
      </c>
      <c r="D3499" t="s">
        <v>1852</v>
      </c>
      <c r="E3499" s="3" t="s">
        <v>127</v>
      </c>
      <c r="F3499" t="s">
        <v>1875</v>
      </c>
      <c r="G3499" s="5" t="str">
        <f t="shared" si="54"/>
        <v>View Response</v>
      </c>
      <c r="H3499" t="s">
        <v>3020</v>
      </c>
      <c r="I3499" t="s">
        <v>3023</v>
      </c>
      <c r="J3499" t="s">
        <v>3021</v>
      </c>
      <c r="L3499" t="s">
        <v>2985</v>
      </c>
    </row>
    <row r="3500" spans="1:14" x14ac:dyDescent="0.35">
      <c r="A3500">
        <v>1211284</v>
      </c>
      <c r="B3500" t="s">
        <v>2900</v>
      </c>
      <c r="C3500" t="s">
        <v>4</v>
      </c>
      <c r="D3500" t="s">
        <v>1852</v>
      </c>
      <c r="E3500" s="3" t="s">
        <v>127</v>
      </c>
      <c r="F3500" t="s">
        <v>1875</v>
      </c>
      <c r="G3500" s="5" t="str">
        <f t="shared" si="54"/>
        <v>View Response</v>
      </c>
      <c r="H3500" t="s">
        <v>3020</v>
      </c>
      <c r="I3500" t="s">
        <v>3023</v>
      </c>
      <c r="J3500" t="s">
        <v>3021</v>
      </c>
      <c r="L3500" t="s">
        <v>2990</v>
      </c>
    </row>
    <row r="3501" spans="1:14" x14ac:dyDescent="0.35">
      <c r="A3501">
        <v>1211284</v>
      </c>
      <c r="B3501" t="s">
        <v>2900</v>
      </c>
      <c r="C3501" t="s">
        <v>4</v>
      </c>
      <c r="D3501" t="s">
        <v>1852</v>
      </c>
      <c r="E3501" s="3" t="s">
        <v>127</v>
      </c>
      <c r="F3501" t="s">
        <v>1875</v>
      </c>
      <c r="G3501" s="5" t="str">
        <f t="shared" si="54"/>
        <v>View Response</v>
      </c>
      <c r="H3501" t="s">
        <v>3020</v>
      </c>
      <c r="I3501" t="s">
        <v>3023</v>
      </c>
      <c r="J3501" t="s">
        <v>3021</v>
      </c>
      <c r="L3501" t="s">
        <v>2954</v>
      </c>
    </row>
    <row r="3502" spans="1:14" x14ac:dyDescent="0.35">
      <c r="A3502">
        <v>1211284</v>
      </c>
      <c r="B3502" t="s">
        <v>2900</v>
      </c>
      <c r="C3502" t="s">
        <v>4</v>
      </c>
      <c r="D3502" t="s">
        <v>1852</v>
      </c>
      <c r="E3502" s="3" t="s">
        <v>127</v>
      </c>
      <c r="F3502" t="s">
        <v>1875</v>
      </c>
      <c r="G3502" s="5" t="str">
        <f t="shared" si="54"/>
        <v>View Response</v>
      </c>
      <c r="H3502" t="s">
        <v>3020</v>
      </c>
      <c r="I3502" t="s">
        <v>3023</v>
      </c>
      <c r="J3502" t="s">
        <v>3021</v>
      </c>
      <c r="L3502" t="s">
        <v>2943</v>
      </c>
    </row>
    <row r="3503" spans="1:14" x14ac:dyDescent="0.35">
      <c r="A3503">
        <v>1211284</v>
      </c>
      <c r="B3503" t="s">
        <v>2900</v>
      </c>
      <c r="C3503" t="s">
        <v>4</v>
      </c>
      <c r="D3503" t="s">
        <v>1852</v>
      </c>
      <c r="E3503" s="3" t="s">
        <v>127</v>
      </c>
      <c r="F3503" t="s">
        <v>1875</v>
      </c>
      <c r="G3503" s="5" t="str">
        <f t="shared" si="54"/>
        <v>View Response</v>
      </c>
      <c r="H3503" t="s">
        <v>3020</v>
      </c>
      <c r="I3503" t="s">
        <v>3023</v>
      </c>
      <c r="J3503" t="s">
        <v>3021</v>
      </c>
      <c r="L3503" t="s">
        <v>2961</v>
      </c>
    </row>
    <row r="3504" spans="1:14" x14ac:dyDescent="0.35">
      <c r="A3504">
        <v>1211284</v>
      </c>
      <c r="B3504" t="s">
        <v>2900</v>
      </c>
      <c r="C3504" t="s">
        <v>4</v>
      </c>
      <c r="D3504" t="s">
        <v>1852</v>
      </c>
      <c r="E3504" s="3" t="s">
        <v>127</v>
      </c>
      <c r="F3504" t="s">
        <v>1875</v>
      </c>
      <c r="G3504" s="5" t="str">
        <f t="shared" si="54"/>
        <v>View Response</v>
      </c>
      <c r="H3504" t="s">
        <v>3020</v>
      </c>
      <c r="I3504" t="s">
        <v>3023</v>
      </c>
      <c r="J3504" t="s">
        <v>3021</v>
      </c>
      <c r="L3504" t="s">
        <v>2991</v>
      </c>
    </row>
    <row r="3505" spans="1:14" x14ac:dyDescent="0.35">
      <c r="A3505">
        <v>1211284</v>
      </c>
      <c r="B3505" t="s">
        <v>2900</v>
      </c>
      <c r="C3505" t="s">
        <v>4</v>
      </c>
      <c r="D3505" t="s">
        <v>1852</v>
      </c>
      <c r="E3505" s="3" t="s">
        <v>127</v>
      </c>
      <c r="F3505" t="s">
        <v>1875</v>
      </c>
      <c r="G3505" s="5" t="str">
        <f t="shared" si="54"/>
        <v>View Response</v>
      </c>
      <c r="H3505" t="s">
        <v>3020</v>
      </c>
      <c r="I3505" t="s">
        <v>3023</v>
      </c>
      <c r="J3505" t="s">
        <v>3021</v>
      </c>
      <c r="L3505" t="s">
        <v>2942</v>
      </c>
    </row>
    <row r="3506" spans="1:14" x14ac:dyDescent="0.35">
      <c r="A3506">
        <v>1211284</v>
      </c>
      <c r="B3506" t="s">
        <v>2900</v>
      </c>
      <c r="C3506" t="s">
        <v>4</v>
      </c>
      <c r="D3506" t="s">
        <v>1852</v>
      </c>
      <c r="E3506" s="3" t="s">
        <v>127</v>
      </c>
      <c r="F3506" t="s">
        <v>1875</v>
      </c>
      <c r="G3506" s="5" t="str">
        <f t="shared" si="54"/>
        <v>View Response</v>
      </c>
      <c r="H3506" t="s">
        <v>3020</v>
      </c>
      <c r="I3506" t="s">
        <v>3023</v>
      </c>
      <c r="J3506" t="s">
        <v>3021</v>
      </c>
      <c r="L3506" t="s">
        <v>2978</v>
      </c>
    </row>
    <row r="3507" spans="1:14" x14ac:dyDescent="0.35">
      <c r="A3507">
        <v>1211284</v>
      </c>
      <c r="B3507" t="s">
        <v>2900</v>
      </c>
      <c r="C3507" t="s">
        <v>4</v>
      </c>
      <c r="D3507" t="s">
        <v>1852</v>
      </c>
      <c r="E3507" s="3" t="s">
        <v>127</v>
      </c>
      <c r="F3507" t="s">
        <v>1875</v>
      </c>
      <c r="G3507" s="5" t="str">
        <f t="shared" si="54"/>
        <v>View Response</v>
      </c>
      <c r="H3507" t="s">
        <v>3020</v>
      </c>
      <c r="I3507" t="s">
        <v>3023</v>
      </c>
      <c r="J3507" t="s">
        <v>3021</v>
      </c>
      <c r="L3507" t="s">
        <v>2981</v>
      </c>
    </row>
    <row r="3508" spans="1:14" x14ac:dyDescent="0.35">
      <c r="A3508">
        <v>1211284</v>
      </c>
      <c r="B3508" t="s">
        <v>2900</v>
      </c>
      <c r="C3508" t="s">
        <v>4</v>
      </c>
      <c r="D3508" t="s">
        <v>1852</v>
      </c>
      <c r="E3508" s="3" t="s">
        <v>127</v>
      </c>
      <c r="F3508" t="s">
        <v>1875</v>
      </c>
      <c r="G3508" s="5" t="str">
        <f t="shared" si="54"/>
        <v>View Response</v>
      </c>
      <c r="H3508" t="s">
        <v>3020</v>
      </c>
      <c r="I3508" t="s">
        <v>3023</v>
      </c>
      <c r="J3508" t="s">
        <v>3021</v>
      </c>
      <c r="L3508" t="s">
        <v>2925</v>
      </c>
    </row>
    <row r="3509" spans="1:14" x14ac:dyDescent="0.35">
      <c r="A3509">
        <v>1211284</v>
      </c>
      <c r="B3509" t="s">
        <v>2900</v>
      </c>
      <c r="C3509" t="s">
        <v>4</v>
      </c>
      <c r="D3509" t="s">
        <v>1852</v>
      </c>
      <c r="E3509" s="3" t="s">
        <v>127</v>
      </c>
      <c r="F3509" t="s">
        <v>1875</v>
      </c>
      <c r="G3509" s="5" t="str">
        <f t="shared" si="54"/>
        <v>View Response</v>
      </c>
      <c r="H3509" t="s">
        <v>3020</v>
      </c>
      <c r="I3509" t="s">
        <v>3023</v>
      </c>
      <c r="J3509" t="s">
        <v>3021</v>
      </c>
      <c r="L3509" t="s">
        <v>2986</v>
      </c>
    </row>
    <row r="3510" spans="1:14" x14ac:dyDescent="0.35">
      <c r="A3510">
        <v>1211284</v>
      </c>
      <c r="B3510" t="s">
        <v>2900</v>
      </c>
      <c r="C3510" t="s">
        <v>4</v>
      </c>
      <c r="D3510" t="s">
        <v>1852</v>
      </c>
      <c r="E3510" s="3" t="s">
        <v>127</v>
      </c>
      <c r="F3510" t="s">
        <v>1875</v>
      </c>
      <c r="G3510" s="5" t="str">
        <f t="shared" si="54"/>
        <v>View Response</v>
      </c>
      <c r="H3510" t="s">
        <v>3020</v>
      </c>
      <c r="I3510" t="s">
        <v>3023</v>
      </c>
      <c r="J3510" t="s">
        <v>3021</v>
      </c>
      <c r="L3510" t="s">
        <v>2974</v>
      </c>
    </row>
    <row r="3511" spans="1:14" x14ac:dyDescent="0.35">
      <c r="A3511">
        <v>1211284</v>
      </c>
      <c r="B3511" t="s">
        <v>2900</v>
      </c>
      <c r="C3511" t="s">
        <v>4</v>
      </c>
      <c r="D3511" t="s">
        <v>1852</v>
      </c>
      <c r="E3511" s="3" t="s">
        <v>127</v>
      </c>
      <c r="F3511" t="s">
        <v>1875</v>
      </c>
      <c r="G3511" s="5" t="str">
        <f t="shared" si="54"/>
        <v>View Response</v>
      </c>
      <c r="H3511" t="s">
        <v>3020</v>
      </c>
      <c r="I3511" t="s">
        <v>3023</v>
      </c>
      <c r="J3511" t="s">
        <v>3021</v>
      </c>
      <c r="L3511" t="s">
        <v>2937</v>
      </c>
    </row>
    <row r="3512" spans="1:14" x14ac:dyDescent="0.35">
      <c r="A3512">
        <v>1211284</v>
      </c>
      <c r="B3512" t="s">
        <v>2900</v>
      </c>
      <c r="C3512" t="s">
        <v>4</v>
      </c>
      <c r="D3512" t="s">
        <v>1852</v>
      </c>
      <c r="E3512" s="3" t="s">
        <v>127</v>
      </c>
      <c r="F3512" t="s">
        <v>1875</v>
      </c>
      <c r="G3512" s="5" t="str">
        <f t="shared" si="54"/>
        <v>View Response</v>
      </c>
      <c r="H3512" t="s">
        <v>3020</v>
      </c>
      <c r="I3512" t="s">
        <v>3023</v>
      </c>
      <c r="J3512" t="s">
        <v>3021</v>
      </c>
      <c r="M3512" t="s">
        <v>2931</v>
      </c>
    </row>
    <row r="3513" spans="1:14" x14ac:dyDescent="0.35">
      <c r="A3513">
        <v>1211284</v>
      </c>
      <c r="B3513" t="s">
        <v>2900</v>
      </c>
      <c r="C3513" t="s">
        <v>4</v>
      </c>
      <c r="D3513" t="s">
        <v>1852</v>
      </c>
      <c r="E3513" s="3" t="s">
        <v>127</v>
      </c>
      <c r="F3513" t="s">
        <v>1875</v>
      </c>
      <c r="G3513" s="5" t="str">
        <f t="shared" si="54"/>
        <v>View Response</v>
      </c>
      <c r="H3513" t="s">
        <v>3020</v>
      </c>
      <c r="I3513" t="s">
        <v>3023</v>
      </c>
      <c r="J3513" t="s">
        <v>3021</v>
      </c>
      <c r="M3513" t="s">
        <v>2932</v>
      </c>
    </row>
    <row r="3514" spans="1:14" x14ac:dyDescent="0.35">
      <c r="A3514">
        <v>1211323</v>
      </c>
      <c r="B3514" t="s">
        <v>2910</v>
      </c>
      <c r="C3514" t="s">
        <v>4</v>
      </c>
      <c r="D3514" t="s">
        <v>4</v>
      </c>
      <c r="E3514" s="3" t="s">
        <v>4</v>
      </c>
      <c r="F3514" t="s">
        <v>1876</v>
      </c>
      <c r="G3514" s="5" t="str">
        <f t="shared" si="54"/>
        <v>View Response</v>
      </c>
      <c r="H3514" t="s">
        <v>3020</v>
      </c>
      <c r="I3514" t="s">
        <v>3023</v>
      </c>
      <c r="J3514" t="s">
        <v>3029</v>
      </c>
      <c r="M3514" t="s">
        <v>2923</v>
      </c>
    </row>
    <row r="3515" spans="1:14" x14ac:dyDescent="0.35">
      <c r="A3515">
        <v>1211323</v>
      </c>
      <c r="B3515" t="s">
        <v>2910</v>
      </c>
      <c r="C3515" t="s">
        <v>4</v>
      </c>
      <c r="D3515" t="s">
        <v>4</v>
      </c>
      <c r="E3515" s="3" t="s">
        <v>4</v>
      </c>
      <c r="F3515" t="s">
        <v>1876</v>
      </c>
      <c r="G3515" s="5" t="str">
        <f t="shared" si="54"/>
        <v>View Response</v>
      </c>
      <c r="H3515" t="s">
        <v>3020</v>
      </c>
      <c r="I3515" t="s">
        <v>3023</v>
      </c>
      <c r="J3515" t="s">
        <v>3029</v>
      </c>
      <c r="M3515" t="s">
        <v>2924</v>
      </c>
    </row>
    <row r="3516" spans="1:14" x14ac:dyDescent="0.35">
      <c r="A3516">
        <v>1211480</v>
      </c>
      <c r="B3516" t="s">
        <v>2904</v>
      </c>
      <c r="C3516" t="s">
        <v>4</v>
      </c>
      <c r="D3516" t="s">
        <v>1863</v>
      </c>
      <c r="E3516" s="3" t="s">
        <v>127</v>
      </c>
      <c r="F3516" t="s">
        <v>1877</v>
      </c>
      <c r="G3516" s="5" t="str">
        <f t="shared" si="54"/>
        <v>View Response</v>
      </c>
      <c r="H3516" t="s">
        <v>3019</v>
      </c>
      <c r="I3516" t="s">
        <v>3023</v>
      </c>
      <c r="J3516" t="s">
        <v>3022</v>
      </c>
      <c r="N3516" t="s">
        <v>338</v>
      </c>
    </row>
    <row r="3517" spans="1:14" x14ac:dyDescent="0.35">
      <c r="A3517">
        <v>1211480</v>
      </c>
      <c r="B3517" t="s">
        <v>2904</v>
      </c>
      <c r="C3517" t="s">
        <v>4</v>
      </c>
      <c r="D3517" t="s">
        <v>1863</v>
      </c>
      <c r="E3517" s="3" t="s">
        <v>127</v>
      </c>
      <c r="F3517" t="s">
        <v>1877</v>
      </c>
      <c r="G3517" s="5" t="str">
        <f t="shared" si="54"/>
        <v>View Response</v>
      </c>
      <c r="H3517" t="s">
        <v>3019</v>
      </c>
      <c r="I3517" t="s">
        <v>3023</v>
      </c>
      <c r="J3517" t="s">
        <v>3022</v>
      </c>
      <c r="L3517" t="s">
        <v>2954</v>
      </c>
    </row>
    <row r="3518" spans="1:14" x14ac:dyDescent="0.35">
      <c r="A3518">
        <v>1211486</v>
      </c>
      <c r="B3518" t="s">
        <v>2904</v>
      </c>
      <c r="C3518" t="s">
        <v>4</v>
      </c>
      <c r="D3518" t="s">
        <v>1863</v>
      </c>
      <c r="E3518" s="3" t="s">
        <v>127</v>
      </c>
      <c r="F3518" t="s">
        <v>1878</v>
      </c>
      <c r="G3518" s="5" t="str">
        <f t="shared" si="54"/>
        <v>View Response</v>
      </c>
      <c r="H3518" t="s">
        <v>3029</v>
      </c>
      <c r="I3518" t="s">
        <v>3029</v>
      </c>
      <c r="J3518" t="s">
        <v>3029</v>
      </c>
      <c r="N3518" t="s">
        <v>338</v>
      </c>
    </row>
    <row r="3519" spans="1:14" x14ac:dyDescent="0.35">
      <c r="A3519">
        <v>1211486</v>
      </c>
      <c r="B3519" t="s">
        <v>2904</v>
      </c>
      <c r="C3519" t="s">
        <v>4</v>
      </c>
      <c r="D3519" t="s">
        <v>1863</v>
      </c>
      <c r="E3519" s="3" t="s">
        <v>127</v>
      </c>
      <c r="F3519" t="s">
        <v>1878</v>
      </c>
      <c r="G3519" s="5" t="str">
        <f t="shared" si="54"/>
        <v>View Response</v>
      </c>
      <c r="H3519" t="s">
        <v>3029</v>
      </c>
      <c r="I3519" t="s">
        <v>3029</v>
      </c>
      <c r="J3519" t="s">
        <v>3029</v>
      </c>
      <c r="L3519" t="s">
        <v>2925</v>
      </c>
    </row>
    <row r="3520" spans="1:14" x14ac:dyDescent="0.35">
      <c r="A3520">
        <v>1211486</v>
      </c>
      <c r="B3520" t="s">
        <v>2904</v>
      </c>
      <c r="C3520" t="s">
        <v>4</v>
      </c>
      <c r="D3520" t="s">
        <v>1863</v>
      </c>
      <c r="E3520" s="3" t="s">
        <v>127</v>
      </c>
      <c r="F3520" t="s">
        <v>1878</v>
      </c>
      <c r="G3520" s="5" t="str">
        <f t="shared" si="54"/>
        <v>View Response</v>
      </c>
      <c r="H3520" t="s">
        <v>3029</v>
      </c>
      <c r="I3520" t="s">
        <v>3029</v>
      </c>
      <c r="J3520" t="s">
        <v>3029</v>
      </c>
      <c r="L3520" t="s">
        <v>2937</v>
      </c>
    </row>
    <row r="3521" spans="1:13" x14ac:dyDescent="0.35">
      <c r="A3521">
        <v>1211486</v>
      </c>
      <c r="B3521" t="s">
        <v>2904</v>
      </c>
      <c r="C3521" t="s">
        <v>4</v>
      </c>
      <c r="D3521" t="s">
        <v>1863</v>
      </c>
      <c r="E3521" s="3" t="s">
        <v>127</v>
      </c>
      <c r="F3521" t="s">
        <v>1878</v>
      </c>
      <c r="G3521" s="5" t="str">
        <f t="shared" si="54"/>
        <v>View Response</v>
      </c>
      <c r="H3521" t="s">
        <v>3029</v>
      </c>
      <c r="I3521" t="s">
        <v>3029</v>
      </c>
      <c r="J3521" t="s">
        <v>3029</v>
      </c>
      <c r="M3521" t="s">
        <v>2922</v>
      </c>
    </row>
    <row r="3522" spans="1:13" x14ac:dyDescent="0.35">
      <c r="A3522">
        <v>1216944</v>
      </c>
      <c r="B3522" t="s">
        <v>2911</v>
      </c>
      <c r="C3522" t="s">
        <v>1879</v>
      </c>
      <c r="D3522" t="s">
        <v>4</v>
      </c>
      <c r="E3522" s="3" t="s">
        <v>4</v>
      </c>
      <c r="F3522" t="s">
        <v>1880</v>
      </c>
      <c r="G3522" s="5" t="str">
        <f t="shared" si="54"/>
        <v>View Response</v>
      </c>
      <c r="H3522" t="s">
        <v>3020</v>
      </c>
      <c r="I3522" t="s">
        <v>3029</v>
      </c>
      <c r="J3522" t="s">
        <v>3029</v>
      </c>
      <c r="K3522" t="s">
        <v>2940</v>
      </c>
    </row>
    <row r="3523" spans="1:13" x14ac:dyDescent="0.35">
      <c r="A3523">
        <v>1216944</v>
      </c>
      <c r="B3523" t="s">
        <v>2911</v>
      </c>
      <c r="C3523" t="s">
        <v>1879</v>
      </c>
      <c r="D3523" t="s">
        <v>4</v>
      </c>
      <c r="E3523" s="3" t="s">
        <v>4</v>
      </c>
      <c r="F3523" t="s">
        <v>1880</v>
      </c>
      <c r="G3523" s="5" t="str">
        <f t="shared" ref="G3523:G3569" si="55">HYPERLINK(F3523,"View Response")</f>
        <v>View Response</v>
      </c>
      <c r="H3523" t="s">
        <v>3020</v>
      </c>
      <c r="I3523" t="s">
        <v>3029</v>
      </c>
      <c r="J3523" t="s">
        <v>3029</v>
      </c>
      <c r="K3523" t="s">
        <v>2941</v>
      </c>
    </row>
    <row r="3524" spans="1:13" x14ac:dyDescent="0.35">
      <c r="A3524">
        <v>1216944</v>
      </c>
      <c r="B3524" t="s">
        <v>2911</v>
      </c>
      <c r="C3524" t="s">
        <v>1879</v>
      </c>
      <c r="D3524" t="s">
        <v>4</v>
      </c>
      <c r="E3524" s="3" t="s">
        <v>4</v>
      </c>
      <c r="F3524" t="s">
        <v>1880</v>
      </c>
      <c r="G3524" s="5" t="str">
        <f t="shared" si="55"/>
        <v>View Response</v>
      </c>
      <c r="H3524" t="s">
        <v>3020</v>
      </c>
      <c r="I3524" t="s">
        <v>3029</v>
      </c>
      <c r="J3524" t="s">
        <v>3029</v>
      </c>
      <c r="L3524" t="s">
        <v>2960</v>
      </c>
    </row>
    <row r="3525" spans="1:13" x14ac:dyDescent="0.35">
      <c r="A3525">
        <v>1216944</v>
      </c>
      <c r="B3525" t="s">
        <v>2911</v>
      </c>
      <c r="C3525" t="s">
        <v>1879</v>
      </c>
      <c r="D3525" t="s">
        <v>4</v>
      </c>
      <c r="E3525" s="3" t="s">
        <v>4</v>
      </c>
      <c r="F3525" t="s">
        <v>1880</v>
      </c>
      <c r="G3525" s="5" t="str">
        <f t="shared" si="55"/>
        <v>View Response</v>
      </c>
      <c r="H3525" t="s">
        <v>3020</v>
      </c>
      <c r="I3525" t="s">
        <v>3029</v>
      </c>
      <c r="J3525" t="s">
        <v>3029</v>
      </c>
      <c r="L3525" t="s">
        <v>2949</v>
      </c>
    </row>
    <row r="3526" spans="1:13" x14ac:dyDescent="0.35">
      <c r="A3526">
        <v>1216944</v>
      </c>
      <c r="B3526" t="s">
        <v>2911</v>
      </c>
      <c r="C3526" t="s">
        <v>1879</v>
      </c>
      <c r="D3526" t="s">
        <v>4</v>
      </c>
      <c r="E3526" s="3" t="s">
        <v>4</v>
      </c>
      <c r="F3526" t="s">
        <v>1880</v>
      </c>
      <c r="G3526" s="5" t="str">
        <f t="shared" si="55"/>
        <v>View Response</v>
      </c>
      <c r="H3526" t="s">
        <v>3020</v>
      </c>
      <c r="I3526" t="s">
        <v>3029</v>
      </c>
      <c r="J3526" t="s">
        <v>3029</v>
      </c>
      <c r="L3526" t="s">
        <v>2989</v>
      </c>
    </row>
    <row r="3527" spans="1:13" x14ac:dyDescent="0.35">
      <c r="A3527">
        <v>1216944</v>
      </c>
      <c r="B3527" t="s">
        <v>2911</v>
      </c>
      <c r="C3527" t="s">
        <v>1879</v>
      </c>
      <c r="D3527" t="s">
        <v>4</v>
      </c>
      <c r="E3527" s="3" t="s">
        <v>4</v>
      </c>
      <c r="F3527" t="s">
        <v>1880</v>
      </c>
      <c r="G3527" s="5" t="str">
        <f t="shared" si="55"/>
        <v>View Response</v>
      </c>
      <c r="H3527" t="s">
        <v>3020</v>
      </c>
      <c r="I3527" t="s">
        <v>3029</v>
      </c>
      <c r="J3527" t="s">
        <v>3029</v>
      </c>
      <c r="L3527" t="s">
        <v>2985</v>
      </c>
    </row>
    <row r="3528" spans="1:13" x14ac:dyDescent="0.35">
      <c r="A3528">
        <v>1216944</v>
      </c>
      <c r="B3528" t="s">
        <v>2911</v>
      </c>
      <c r="C3528" t="s">
        <v>1879</v>
      </c>
      <c r="D3528" t="s">
        <v>4</v>
      </c>
      <c r="E3528" s="3" t="s">
        <v>4</v>
      </c>
      <c r="F3528" t="s">
        <v>1880</v>
      </c>
      <c r="G3528" s="5" t="str">
        <f t="shared" si="55"/>
        <v>View Response</v>
      </c>
      <c r="H3528" t="s">
        <v>3020</v>
      </c>
      <c r="I3528" t="s">
        <v>3029</v>
      </c>
      <c r="J3528" t="s">
        <v>3029</v>
      </c>
      <c r="L3528" t="s">
        <v>2990</v>
      </c>
    </row>
    <row r="3529" spans="1:13" x14ac:dyDescent="0.35">
      <c r="A3529">
        <v>1216944</v>
      </c>
      <c r="B3529" t="s">
        <v>2911</v>
      </c>
      <c r="C3529" t="s">
        <v>1879</v>
      </c>
      <c r="D3529" t="s">
        <v>4</v>
      </c>
      <c r="E3529" s="3" t="s">
        <v>4</v>
      </c>
      <c r="F3529" t="s">
        <v>1880</v>
      </c>
      <c r="G3529" s="5" t="str">
        <f t="shared" si="55"/>
        <v>View Response</v>
      </c>
      <c r="H3529" t="s">
        <v>3020</v>
      </c>
      <c r="I3529" t="s">
        <v>3029</v>
      </c>
      <c r="J3529" t="s">
        <v>3029</v>
      </c>
      <c r="L3529" t="s">
        <v>2988</v>
      </c>
    </row>
    <row r="3530" spans="1:13" x14ac:dyDescent="0.35">
      <c r="A3530">
        <v>1216944</v>
      </c>
      <c r="B3530" t="s">
        <v>2911</v>
      </c>
      <c r="C3530" t="s">
        <v>1879</v>
      </c>
      <c r="D3530" t="s">
        <v>4</v>
      </c>
      <c r="E3530" s="3" t="s">
        <v>4</v>
      </c>
      <c r="F3530" t="s">
        <v>1880</v>
      </c>
      <c r="G3530" s="5" t="str">
        <f t="shared" si="55"/>
        <v>View Response</v>
      </c>
      <c r="H3530" t="s">
        <v>3020</v>
      </c>
      <c r="I3530" t="s">
        <v>3029</v>
      </c>
      <c r="J3530" t="s">
        <v>3029</v>
      </c>
      <c r="L3530" t="s">
        <v>2954</v>
      </c>
    </row>
    <row r="3531" spans="1:13" x14ac:dyDescent="0.35">
      <c r="A3531">
        <v>1216944</v>
      </c>
      <c r="B3531" t="s">
        <v>2911</v>
      </c>
      <c r="C3531" t="s">
        <v>1879</v>
      </c>
      <c r="D3531" t="s">
        <v>4</v>
      </c>
      <c r="E3531" s="3" t="s">
        <v>4</v>
      </c>
      <c r="F3531" t="s">
        <v>1880</v>
      </c>
      <c r="G3531" s="5" t="str">
        <f t="shared" si="55"/>
        <v>View Response</v>
      </c>
      <c r="H3531" t="s">
        <v>3020</v>
      </c>
      <c r="I3531" t="s">
        <v>3029</v>
      </c>
      <c r="J3531" t="s">
        <v>3029</v>
      </c>
      <c r="L3531" t="s">
        <v>2981</v>
      </c>
    </row>
    <row r="3532" spans="1:13" x14ac:dyDescent="0.35">
      <c r="A3532">
        <v>1216944</v>
      </c>
      <c r="B3532" t="s">
        <v>2911</v>
      </c>
      <c r="C3532" t="s">
        <v>1879</v>
      </c>
      <c r="D3532" t="s">
        <v>4</v>
      </c>
      <c r="E3532" s="3" t="s">
        <v>4</v>
      </c>
      <c r="F3532" t="s">
        <v>1880</v>
      </c>
      <c r="G3532" s="5" t="str">
        <f t="shared" si="55"/>
        <v>View Response</v>
      </c>
      <c r="H3532" t="s">
        <v>3020</v>
      </c>
      <c r="I3532" t="s">
        <v>3029</v>
      </c>
      <c r="J3532" t="s">
        <v>3029</v>
      </c>
      <c r="L3532" t="s">
        <v>2982</v>
      </c>
    </row>
    <row r="3533" spans="1:13" x14ac:dyDescent="0.35">
      <c r="A3533">
        <v>1216944</v>
      </c>
      <c r="B3533" t="s">
        <v>2911</v>
      </c>
      <c r="C3533" t="s">
        <v>1879</v>
      </c>
      <c r="D3533" t="s">
        <v>4</v>
      </c>
      <c r="E3533" s="3" t="s">
        <v>4</v>
      </c>
      <c r="F3533" t="s">
        <v>1880</v>
      </c>
      <c r="G3533" s="5" t="str">
        <f t="shared" si="55"/>
        <v>View Response</v>
      </c>
      <c r="H3533" t="s">
        <v>3020</v>
      </c>
      <c r="I3533" t="s">
        <v>3029</v>
      </c>
      <c r="J3533" t="s">
        <v>3029</v>
      </c>
      <c r="L3533" t="s">
        <v>3004</v>
      </c>
    </row>
    <row r="3534" spans="1:13" x14ac:dyDescent="0.35">
      <c r="A3534">
        <v>1216944</v>
      </c>
      <c r="B3534" t="s">
        <v>2911</v>
      </c>
      <c r="C3534" t="s">
        <v>1879</v>
      </c>
      <c r="D3534" t="s">
        <v>4</v>
      </c>
      <c r="E3534" s="3" t="s">
        <v>4</v>
      </c>
      <c r="F3534" t="s">
        <v>1880</v>
      </c>
      <c r="G3534" s="5" t="str">
        <f t="shared" si="55"/>
        <v>View Response</v>
      </c>
      <c r="H3534" t="s">
        <v>3020</v>
      </c>
      <c r="I3534" t="s">
        <v>3029</v>
      </c>
      <c r="J3534" t="s">
        <v>3029</v>
      </c>
      <c r="L3534" t="s">
        <v>2948</v>
      </c>
    </row>
    <row r="3535" spans="1:13" x14ac:dyDescent="0.35">
      <c r="A3535">
        <v>1216944</v>
      </c>
      <c r="B3535" t="s">
        <v>2911</v>
      </c>
      <c r="C3535" t="s">
        <v>1879</v>
      </c>
      <c r="D3535" t="s">
        <v>4</v>
      </c>
      <c r="E3535" s="3" t="s">
        <v>4</v>
      </c>
      <c r="F3535" t="s">
        <v>1880</v>
      </c>
      <c r="G3535" s="5" t="str">
        <f t="shared" si="55"/>
        <v>View Response</v>
      </c>
      <c r="H3535" t="s">
        <v>3020</v>
      </c>
      <c r="I3535" t="s">
        <v>3029</v>
      </c>
      <c r="J3535" t="s">
        <v>3029</v>
      </c>
      <c r="L3535" t="s">
        <v>3006</v>
      </c>
    </row>
    <row r="3536" spans="1:13" x14ac:dyDescent="0.35">
      <c r="A3536">
        <v>1216944</v>
      </c>
      <c r="B3536" t="s">
        <v>2911</v>
      </c>
      <c r="C3536" t="s">
        <v>1879</v>
      </c>
      <c r="D3536" t="s">
        <v>4</v>
      </c>
      <c r="E3536" s="3" t="s">
        <v>4</v>
      </c>
      <c r="F3536" t="s">
        <v>1880</v>
      </c>
      <c r="G3536" s="5" t="str">
        <f t="shared" si="55"/>
        <v>View Response</v>
      </c>
      <c r="H3536" t="s">
        <v>3020</v>
      </c>
      <c r="I3536" t="s">
        <v>3029</v>
      </c>
      <c r="J3536" t="s">
        <v>3029</v>
      </c>
      <c r="L3536" t="s">
        <v>3007</v>
      </c>
    </row>
    <row r="3537" spans="1:13" x14ac:dyDescent="0.35">
      <c r="A3537">
        <v>1216944</v>
      </c>
      <c r="B3537" t="s">
        <v>2911</v>
      </c>
      <c r="C3537" t="s">
        <v>1879</v>
      </c>
      <c r="D3537" t="s">
        <v>4</v>
      </c>
      <c r="E3537" s="3" t="s">
        <v>4</v>
      </c>
      <c r="F3537" t="s">
        <v>1880</v>
      </c>
      <c r="G3537" s="5" t="str">
        <f t="shared" si="55"/>
        <v>View Response</v>
      </c>
      <c r="H3537" t="s">
        <v>3020</v>
      </c>
      <c r="I3537" t="s">
        <v>3029</v>
      </c>
      <c r="J3537" t="s">
        <v>3029</v>
      </c>
      <c r="L3537" t="s">
        <v>2972</v>
      </c>
    </row>
    <row r="3538" spans="1:13" x14ac:dyDescent="0.35">
      <c r="A3538">
        <v>1216944</v>
      </c>
      <c r="B3538" t="s">
        <v>2911</v>
      </c>
      <c r="C3538" t="s">
        <v>1879</v>
      </c>
      <c r="D3538" t="s">
        <v>4</v>
      </c>
      <c r="E3538" s="3" t="s">
        <v>4</v>
      </c>
      <c r="F3538" t="s">
        <v>1880</v>
      </c>
      <c r="G3538" s="5" t="str">
        <f t="shared" si="55"/>
        <v>View Response</v>
      </c>
      <c r="H3538" t="s">
        <v>3020</v>
      </c>
      <c r="I3538" t="s">
        <v>3029</v>
      </c>
      <c r="J3538" t="s">
        <v>3029</v>
      </c>
      <c r="L3538" t="s">
        <v>2973</v>
      </c>
    </row>
    <row r="3539" spans="1:13" x14ac:dyDescent="0.35">
      <c r="A3539">
        <v>1216944</v>
      </c>
      <c r="B3539" t="s">
        <v>2911</v>
      </c>
      <c r="C3539" t="s">
        <v>1879</v>
      </c>
      <c r="D3539" t="s">
        <v>4</v>
      </c>
      <c r="E3539" s="3" t="s">
        <v>4</v>
      </c>
      <c r="F3539" t="s">
        <v>1880</v>
      </c>
      <c r="G3539" s="5" t="str">
        <f t="shared" si="55"/>
        <v>View Response</v>
      </c>
      <c r="H3539" t="s">
        <v>3020</v>
      </c>
      <c r="I3539" t="s">
        <v>3029</v>
      </c>
      <c r="J3539" t="s">
        <v>3029</v>
      </c>
      <c r="L3539" t="s">
        <v>2937</v>
      </c>
    </row>
    <row r="3540" spans="1:13" x14ac:dyDescent="0.35">
      <c r="A3540">
        <v>1216944</v>
      </c>
      <c r="B3540" t="s">
        <v>2911</v>
      </c>
      <c r="C3540" t="s">
        <v>1879</v>
      </c>
      <c r="D3540" t="s">
        <v>4</v>
      </c>
      <c r="E3540" s="3" t="s">
        <v>4</v>
      </c>
      <c r="F3540" t="s">
        <v>1880</v>
      </c>
      <c r="G3540" s="5" t="str">
        <f t="shared" si="55"/>
        <v>View Response</v>
      </c>
      <c r="H3540" t="s">
        <v>3020</v>
      </c>
      <c r="I3540" t="s">
        <v>3029</v>
      </c>
      <c r="J3540" t="s">
        <v>3029</v>
      </c>
      <c r="M3540" t="s">
        <v>2951</v>
      </c>
    </row>
    <row r="3541" spans="1:13" x14ac:dyDescent="0.35">
      <c r="A3541">
        <v>1216944</v>
      </c>
      <c r="B3541" t="s">
        <v>2911</v>
      </c>
      <c r="C3541" t="s">
        <v>1879</v>
      </c>
      <c r="D3541" t="s">
        <v>4</v>
      </c>
      <c r="E3541" s="3" t="s">
        <v>4</v>
      </c>
      <c r="F3541" t="s">
        <v>1880</v>
      </c>
      <c r="G3541" s="5" t="str">
        <f t="shared" si="55"/>
        <v>View Response</v>
      </c>
      <c r="H3541" t="s">
        <v>3020</v>
      </c>
      <c r="I3541" t="s">
        <v>3029</v>
      </c>
      <c r="J3541" t="s">
        <v>3029</v>
      </c>
      <c r="M3541" t="s">
        <v>2952</v>
      </c>
    </row>
    <row r="3542" spans="1:13" x14ac:dyDescent="0.35">
      <c r="A3542">
        <v>1216944</v>
      </c>
      <c r="B3542" t="s">
        <v>2911</v>
      </c>
      <c r="C3542" t="s">
        <v>1879</v>
      </c>
      <c r="D3542" t="s">
        <v>4</v>
      </c>
      <c r="E3542" s="3" t="s">
        <v>4</v>
      </c>
      <c r="F3542" t="s">
        <v>1880</v>
      </c>
      <c r="G3542" s="5" t="str">
        <f t="shared" si="55"/>
        <v>View Response</v>
      </c>
      <c r="H3542" t="s">
        <v>3020</v>
      </c>
      <c r="I3542" t="s">
        <v>3029</v>
      </c>
      <c r="J3542" t="s">
        <v>3029</v>
      </c>
      <c r="M3542" t="s">
        <v>2962</v>
      </c>
    </row>
    <row r="3543" spans="1:13" x14ac:dyDescent="0.35">
      <c r="A3543">
        <v>1216944</v>
      </c>
      <c r="B3543" t="s">
        <v>2911</v>
      </c>
      <c r="C3543" t="s">
        <v>1879</v>
      </c>
      <c r="D3543" t="s">
        <v>4</v>
      </c>
      <c r="E3543" s="3" t="s">
        <v>4</v>
      </c>
      <c r="F3543" t="s">
        <v>1880</v>
      </c>
      <c r="G3543" s="5" t="str">
        <f t="shared" si="55"/>
        <v>View Response</v>
      </c>
      <c r="H3543" t="s">
        <v>3020</v>
      </c>
      <c r="I3543" t="s">
        <v>3029</v>
      </c>
      <c r="J3543" t="s">
        <v>3029</v>
      </c>
      <c r="M3543" t="s">
        <v>2996</v>
      </c>
    </row>
    <row r="3544" spans="1:13" x14ac:dyDescent="0.35">
      <c r="A3544">
        <v>1216944</v>
      </c>
      <c r="B3544" t="s">
        <v>2911</v>
      </c>
      <c r="C3544" t="s">
        <v>1879</v>
      </c>
      <c r="D3544" t="s">
        <v>4</v>
      </c>
      <c r="E3544" s="3" t="s">
        <v>4</v>
      </c>
      <c r="F3544" t="s">
        <v>1880</v>
      </c>
      <c r="G3544" s="5" t="str">
        <f t="shared" si="55"/>
        <v>View Response</v>
      </c>
      <c r="H3544" t="s">
        <v>3020</v>
      </c>
      <c r="I3544" t="s">
        <v>3029</v>
      </c>
      <c r="J3544" t="s">
        <v>3029</v>
      </c>
      <c r="M3544" t="s">
        <v>2970</v>
      </c>
    </row>
    <row r="3545" spans="1:13" x14ac:dyDescent="0.35">
      <c r="A3545">
        <v>1216944</v>
      </c>
      <c r="B3545" t="s">
        <v>2911</v>
      </c>
      <c r="C3545" t="s">
        <v>1879</v>
      </c>
      <c r="D3545" t="s">
        <v>4</v>
      </c>
      <c r="E3545" s="3" t="s">
        <v>4</v>
      </c>
      <c r="F3545" t="s">
        <v>1880</v>
      </c>
      <c r="G3545" s="5" t="str">
        <f t="shared" si="55"/>
        <v>View Response</v>
      </c>
      <c r="H3545" t="s">
        <v>3020</v>
      </c>
      <c r="I3545" t="s">
        <v>3029</v>
      </c>
      <c r="J3545" t="s">
        <v>3029</v>
      </c>
      <c r="M3545" t="s">
        <v>2956</v>
      </c>
    </row>
    <row r="3546" spans="1:13" x14ac:dyDescent="0.35">
      <c r="A3546">
        <v>1216944</v>
      </c>
      <c r="B3546" t="s">
        <v>2911</v>
      </c>
      <c r="C3546" t="s">
        <v>1879</v>
      </c>
      <c r="D3546" t="s">
        <v>4</v>
      </c>
      <c r="E3546" s="3" t="s">
        <v>4</v>
      </c>
      <c r="F3546" t="s">
        <v>1880</v>
      </c>
      <c r="G3546" s="5" t="str">
        <f t="shared" si="55"/>
        <v>View Response</v>
      </c>
      <c r="H3546" t="s">
        <v>3020</v>
      </c>
      <c r="I3546" t="s">
        <v>3029</v>
      </c>
      <c r="J3546" t="s">
        <v>3029</v>
      </c>
      <c r="M3546" t="s">
        <v>2999</v>
      </c>
    </row>
    <row r="3547" spans="1:13" x14ac:dyDescent="0.35">
      <c r="A3547">
        <v>1216944</v>
      </c>
      <c r="B3547" t="s">
        <v>2911</v>
      </c>
      <c r="C3547" t="s">
        <v>1879</v>
      </c>
      <c r="D3547" t="s">
        <v>4</v>
      </c>
      <c r="E3547" s="3" t="s">
        <v>4</v>
      </c>
      <c r="F3547" t="s">
        <v>1880</v>
      </c>
      <c r="G3547" s="5" t="str">
        <f t="shared" si="55"/>
        <v>View Response</v>
      </c>
      <c r="H3547" t="s">
        <v>3020</v>
      </c>
      <c r="I3547" t="s">
        <v>3029</v>
      </c>
      <c r="J3547" t="s">
        <v>3029</v>
      </c>
      <c r="M3547" t="s">
        <v>2926</v>
      </c>
    </row>
    <row r="3548" spans="1:13" x14ac:dyDescent="0.35">
      <c r="A3548">
        <v>1216944</v>
      </c>
      <c r="B3548" t="s">
        <v>2911</v>
      </c>
      <c r="C3548" t="s">
        <v>1879</v>
      </c>
      <c r="D3548" t="s">
        <v>4</v>
      </c>
      <c r="E3548" s="3" t="s">
        <v>4</v>
      </c>
      <c r="F3548" t="s">
        <v>1880</v>
      </c>
      <c r="G3548" s="5" t="str">
        <f t="shared" si="55"/>
        <v>View Response</v>
      </c>
      <c r="H3548" t="s">
        <v>3020</v>
      </c>
      <c r="I3548" t="s">
        <v>3029</v>
      </c>
      <c r="J3548" t="s">
        <v>3029</v>
      </c>
      <c r="M3548" t="s">
        <v>2983</v>
      </c>
    </row>
    <row r="3549" spans="1:13" x14ac:dyDescent="0.35">
      <c r="A3549">
        <v>1216944</v>
      </c>
      <c r="B3549" t="s">
        <v>2911</v>
      </c>
      <c r="C3549" t="s">
        <v>1879</v>
      </c>
      <c r="D3549" t="s">
        <v>4</v>
      </c>
      <c r="E3549" s="3" t="s">
        <v>4</v>
      </c>
      <c r="F3549" t="s">
        <v>1880</v>
      </c>
      <c r="G3549" s="5" t="str">
        <f t="shared" si="55"/>
        <v>View Response</v>
      </c>
      <c r="H3549" t="s">
        <v>3020</v>
      </c>
      <c r="I3549" t="s">
        <v>3029</v>
      </c>
      <c r="J3549" t="s">
        <v>3029</v>
      </c>
      <c r="M3549" t="s">
        <v>2935</v>
      </c>
    </row>
    <row r="3550" spans="1:13" x14ac:dyDescent="0.35">
      <c r="A3550">
        <v>1216944</v>
      </c>
      <c r="B3550" t="s">
        <v>2911</v>
      </c>
      <c r="C3550" t="s">
        <v>1879</v>
      </c>
      <c r="D3550" t="s">
        <v>4</v>
      </c>
      <c r="E3550" s="3" t="s">
        <v>4</v>
      </c>
      <c r="F3550" t="s">
        <v>1880</v>
      </c>
      <c r="G3550" s="5" t="str">
        <f t="shared" si="55"/>
        <v>View Response</v>
      </c>
      <c r="H3550" t="s">
        <v>3020</v>
      </c>
      <c r="I3550" t="s">
        <v>3029</v>
      </c>
      <c r="J3550" t="s">
        <v>3029</v>
      </c>
      <c r="M3550" t="s">
        <v>2928</v>
      </c>
    </row>
    <row r="3551" spans="1:13" x14ac:dyDescent="0.35">
      <c r="A3551">
        <v>1216944</v>
      </c>
      <c r="B3551" t="s">
        <v>2911</v>
      </c>
      <c r="C3551" t="s">
        <v>1879</v>
      </c>
      <c r="D3551" t="s">
        <v>4</v>
      </c>
      <c r="E3551" s="3" t="s">
        <v>4</v>
      </c>
      <c r="F3551" t="s">
        <v>1880</v>
      </c>
      <c r="G3551" s="5" t="str">
        <f t="shared" si="55"/>
        <v>View Response</v>
      </c>
      <c r="H3551" t="s">
        <v>3020</v>
      </c>
      <c r="I3551" t="s">
        <v>3029</v>
      </c>
      <c r="J3551" t="s">
        <v>3029</v>
      </c>
      <c r="M3551" t="s">
        <v>2923</v>
      </c>
    </row>
    <row r="3552" spans="1:13" x14ac:dyDescent="0.35">
      <c r="A3552">
        <v>1216944</v>
      </c>
      <c r="B3552" t="s">
        <v>2911</v>
      </c>
      <c r="C3552" t="s">
        <v>1879</v>
      </c>
      <c r="D3552" t="s">
        <v>4</v>
      </c>
      <c r="E3552" s="3" t="s">
        <v>4</v>
      </c>
      <c r="F3552" t="s">
        <v>1880</v>
      </c>
      <c r="G3552" s="5" t="str">
        <f t="shared" si="55"/>
        <v>View Response</v>
      </c>
      <c r="H3552" t="s">
        <v>3020</v>
      </c>
      <c r="I3552" t="s">
        <v>3029</v>
      </c>
      <c r="J3552" t="s">
        <v>3029</v>
      </c>
      <c r="M3552" t="s">
        <v>2917</v>
      </c>
    </row>
    <row r="3553" spans="1:13" x14ac:dyDescent="0.35">
      <c r="A3553">
        <v>1216944</v>
      </c>
      <c r="B3553" t="s">
        <v>2911</v>
      </c>
      <c r="C3553" t="s">
        <v>1879</v>
      </c>
      <c r="D3553" t="s">
        <v>4</v>
      </c>
      <c r="E3553" s="3" t="s">
        <v>4</v>
      </c>
      <c r="F3553" t="s">
        <v>1880</v>
      </c>
      <c r="G3553" s="5" t="str">
        <f t="shared" si="55"/>
        <v>View Response</v>
      </c>
      <c r="H3553" t="s">
        <v>3020</v>
      </c>
      <c r="I3553" t="s">
        <v>3029</v>
      </c>
      <c r="J3553" t="s">
        <v>3029</v>
      </c>
      <c r="M3553" t="s">
        <v>2918</v>
      </c>
    </row>
    <row r="3554" spans="1:13" x14ac:dyDescent="0.35">
      <c r="A3554">
        <v>1216944</v>
      </c>
      <c r="B3554" t="s">
        <v>2911</v>
      </c>
      <c r="C3554" t="s">
        <v>1879</v>
      </c>
      <c r="D3554" t="s">
        <v>4</v>
      </c>
      <c r="E3554" s="3" t="s">
        <v>4</v>
      </c>
      <c r="F3554" t="s">
        <v>1880</v>
      </c>
      <c r="G3554" s="5" t="str">
        <f t="shared" si="55"/>
        <v>View Response</v>
      </c>
      <c r="H3554" t="s">
        <v>3020</v>
      </c>
      <c r="I3554" t="s">
        <v>3029</v>
      </c>
      <c r="J3554" t="s">
        <v>3029</v>
      </c>
      <c r="M3554" t="s">
        <v>2916</v>
      </c>
    </row>
    <row r="3555" spans="1:13" x14ac:dyDescent="0.35">
      <c r="A3555">
        <v>1216944</v>
      </c>
      <c r="B3555" t="s">
        <v>2911</v>
      </c>
      <c r="C3555" t="s">
        <v>1879</v>
      </c>
      <c r="D3555" t="s">
        <v>4</v>
      </c>
      <c r="E3555" s="3" t="s">
        <v>4</v>
      </c>
      <c r="F3555" t="s">
        <v>1880</v>
      </c>
      <c r="G3555" s="5" t="str">
        <f t="shared" si="55"/>
        <v>View Response</v>
      </c>
      <c r="H3555" t="s">
        <v>3020</v>
      </c>
      <c r="I3555" t="s">
        <v>3029</v>
      </c>
      <c r="J3555" t="s">
        <v>3029</v>
      </c>
      <c r="M3555" t="s">
        <v>2922</v>
      </c>
    </row>
    <row r="3556" spans="1:13" x14ac:dyDescent="0.35">
      <c r="A3556">
        <v>1216944</v>
      </c>
      <c r="B3556" t="s">
        <v>2911</v>
      </c>
      <c r="C3556" t="s">
        <v>1879</v>
      </c>
      <c r="D3556" t="s">
        <v>4</v>
      </c>
      <c r="E3556" s="3" t="s">
        <v>4</v>
      </c>
      <c r="F3556" t="s">
        <v>1880</v>
      </c>
      <c r="G3556" s="5" t="str">
        <f t="shared" si="55"/>
        <v>View Response</v>
      </c>
      <c r="H3556" t="s">
        <v>3020</v>
      </c>
      <c r="I3556" t="s">
        <v>3029</v>
      </c>
      <c r="J3556" t="s">
        <v>3029</v>
      </c>
      <c r="M3556" t="s">
        <v>2953</v>
      </c>
    </row>
    <row r="3557" spans="1:13" x14ac:dyDescent="0.35">
      <c r="A3557">
        <v>1216944</v>
      </c>
      <c r="B3557" t="s">
        <v>2911</v>
      </c>
      <c r="C3557" t="s">
        <v>1879</v>
      </c>
      <c r="D3557" t="s">
        <v>4</v>
      </c>
      <c r="E3557" s="3" t="s">
        <v>4</v>
      </c>
      <c r="F3557" t="s">
        <v>1880</v>
      </c>
      <c r="G3557" s="5" t="str">
        <f t="shared" si="55"/>
        <v>View Response</v>
      </c>
      <c r="H3557" t="s">
        <v>3020</v>
      </c>
      <c r="I3557" t="s">
        <v>3029</v>
      </c>
      <c r="J3557" t="s">
        <v>3029</v>
      </c>
      <c r="M3557" t="s">
        <v>2963</v>
      </c>
    </row>
    <row r="3558" spans="1:13" x14ac:dyDescent="0.35">
      <c r="A3558">
        <v>1216944</v>
      </c>
      <c r="B3558" t="s">
        <v>2911</v>
      </c>
      <c r="C3558" t="s">
        <v>1879</v>
      </c>
      <c r="D3558" t="s">
        <v>4</v>
      </c>
      <c r="E3558" s="3" t="s">
        <v>4</v>
      </c>
      <c r="F3558" t="s">
        <v>1880</v>
      </c>
      <c r="G3558" s="5" t="str">
        <f t="shared" si="55"/>
        <v>View Response</v>
      </c>
      <c r="H3558" t="s">
        <v>3020</v>
      </c>
      <c r="I3558" t="s">
        <v>3029</v>
      </c>
      <c r="J3558" t="s">
        <v>3029</v>
      </c>
      <c r="M3558" t="s">
        <v>2971</v>
      </c>
    </row>
    <row r="3559" spans="1:13" x14ac:dyDescent="0.35">
      <c r="A3559">
        <v>1216944</v>
      </c>
      <c r="B3559" t="s">
        <v>2911</v>
      </c>
      <c r="C3559" t="s">
        <v>1879</v>
      </c>
      <c r="D3559" t="s">
        <v>4</v>
      </c>
      <c r="E3559" s="3" t="s">
        <v>4</v>
      </c>
      <c r="F3559" t="s">
        <v>1880</v>
      </c>
      <c r="G3559" s="5" t="str">
        <f t="shared" si="55"/>
        <v>View Response</v>
      </c>
      <c r="H3559" t="s">
        <v>3020</v>
      </c>
      <c r="I3559" t="s">
        <v>3029</v>
      </c>
      <c r="J3559" t="s">
        <v>3029</v>
      </c>
      <c r="M3559" t="s">
        <v>2957</v>
      </c>
    </row>
    <row r="3560" spans="1:13" x14ac:dyDescent="0.35">
      <c r="A3560">
        <v>1216944</v>
      </c>
      <c r="B3560" t="s">
        <v>2911</v>
      </c>
      <c r="C3560" t="s">
        <v>1879</v>
      </c>
      <c r="D3560" t="s">
        <v>4</v>
      </c>
      <c r="E3560" s="3" t="s">
        <v>4</v>
      </c>
      <c r="F3560" t="s">
        <v>1880</v>
      </c>
      <c r="G3560" s="5" t="str">
        <f t="shared" si="55"/>
        <v>View Response</v>
      </c>
      <c r="H3560" t="s">
        <v>3020</v>
      </c>
      <c r="I3560" t="s">
        <v>3029</v>
      </c>
      <c r="J3560" t="s">
        <v>3029</v>
      </c>
      <c r="M3560" t="s">
        <v>3000</v>
      </c>
    </row>
    <row r="3561" spans="1:13" x14ac:dyDescent="0.35">
      <c r="A3561">
        <v>1216944</v>
      </c>
      <c r="B3561" t="s">
        <v>2911</v>
      </c>
      <c r="C3561" t="s">
        <v>1879</v>
      </c>
      <c r="D3561" t="s">
        <v>4</v>
      </c>
      <c r="E3561" s="3" t="s">
        <v>4</v>
      </c>
      <c r="F3561" t="s">
        <v>1880</v>
      </c>
      <c r="G3561" s="5" t="str">
        <f t="shared" si="55"/>
        <v>View Response</v>
      </c>
      <c r="H3561" t="s">
        <v>3020</v>
      </c>
      <c r="I3561" t="s">
        <v>3029</v>
      </c>
      <c r="J3561" t="s">
        <v>3029</v>
      </c>
      <c r="M3561" t="s">
        <v>3010</v>
      </c>
    </row>
    <row r="3562" spans="1:13" x14ac:dyDescent="0.35">
      <c r="A3562">
        <v>1216944</v>
      </c>
      <c r="B3562" t="s">
        <v>2911</v>
      </c>
      <c r="C3562" t="s">
        <v>1879</v>
      </c>
      <c r="D3562" t="s">
        <v>4</v>
      </c>
      <c r="E3562" s="3" t="s">
        <v>4</v>
      </c>
      <c r="F3562" t="s">
        <v>1880</v>
      </c>
      <c r="G3562" s="5" t="str">
        <f t="shared" si="55"/>
        <v>View Response</v>
      </c>
      <c r="H3562" t="s">
        <v>3020</v>
      </c>
      <c r="I3562" t="s">
        <v>3029</v>
      </c>
      <c r="J3562" t="s">
        <v>3029</v>
      </c>
      <c r="M3562" t="s">
        <v>3011</v>
      </c>
    </row>
    <row r="3563" spans="1:13" x14ac:dyDescent="0.35">
      <c r="A3563">
        <v>1216944</v>
      </c>
      <c r="B3563" t="s">
        <v>2911</v>
      </c>
      <c r="C3563" t="s">
        <v>1879</v>
      </c>
      <c r="D3563" t="s">
        <v>4</v>
      </c>
      <c r="E3563" s="3" t="s">
        <v>4</v>
      </c>
      <c r="F3563" t="s">
        <v>1880</v>
      </c>
      <c r="G3563" s="5" t="str">
        <f t="shared" si="55"/>
        <v>View Response</v>
      </c>
      <c r="H3563" t="s">
        <v>3020</v>
      </c>
      <c r="I3563" t="s">
        <v>3029</v>
      </c>
      <c r="J3563" t="s">
        <v>3029</v>
      </c>
      <c r="M3563" t="s">
        <v>2927</v>
      </c>
    </row>
    <row r="3564" spans="1:13" x14ac:dyDescent="0.35">
      <c r="A3564">
        <v>1216944</v>
      </c>
      <c r="B3564" t="s">
        <v>2911</v>
      </c>
      <c r="C3564" t="s">
        <v>1879</v>
      </c>
      <c r="D3564" t="s">
        <v>4</v>
      </c>
      <c r="E3564" s="3" t="s">
        <v>4</v>
      </c>
      <c r="F3564" t="s">
        <v>1880</v>
      </c>
      <c r="G3564" s="5" t="str">
        <f t="shared" si="55"/>
        <v>View Response</v>
      </c>
      <c r="H3564" t="s">
        <v>3020</v>
      </c>
      <c r="I3564" t="s">
        <v>3029</v>
      </c>
      <c r="J3564" t="s">
        <v>3029</v>
      </c>
      <c r="M3564" t="s">
        <v>2984</v>
      </c>
    </row>
    <row r="3565" spans="1:13" x14ac:dyDescent="0.35">
      <c r="A3565">
        <v>1216944</v>
      </c>
      <c r="B3565" t="s">
        <v>2911</v>
      </c>
      <c r="C3565" t="s">
        <v>1879</v>
      </c>
      <c r="D3565" t="s">
        <v>4</v>
      </c>
      <c r="E3565" s="3" t="s">
        <v>4</v>
      </c>
      <c r="F3565" t="s">
        <v>1880</v>
      </c>
      <c r="G3565" s="5" t="str">
        <f t="shared" si="55"/>
        <v>View Response</v>
      </c>
      <c r="H3565" t="s">
        <v>3020</v>
      </c>
      <c r="I3565" t="s">
        <v>3029</v>
      </c>
      <c r="J3565" t="s">
        <v>3029</v>
      </c>
      <c r="M3565" t="s">
        <v>2936</v>
      </c>
    </row>
    <row r="3566" spans="1:13" x14ac:dyDescent="0.35">
      <c r="A3566">
        <v>1216944</v>
      </c>
      <c r="B3566" t="s">
        <v>2911</v>
      </c>
      <c r="C3566" t="s">
        <v>1879</v>
      </c>
      <c r="D3566" t="s">
        <v>4</v>
      </c>
      <c r="E3566" s="3" t="s">
        <v>4</v>
      </c>
      <c r="F3566" t="s">
        <v>1880</v>
      </c>
      <c r="G3566" s="5" t="str">
        <f t="shared" si="55"/>
        <v>View Response</v>
      </c>
      <c r="H3566" t="s">
        <v>3020</v>
      </c>
      <c r="I3566" t="s">
        <v>3029</v>
      </c>
      <c r="J3566" t="s">
        <v>3029</v>
      </c>
      <c r="M3566" t="s">
        <v>2929</v>
      </c>
    </row>
    <row r="3567" spans="1:13" x14ac:dyDescent="0.35">
      <c r="A3567">
        <v>1216944</v>
      </c>
      <c r="B3567" t="s">
        <v>2911</v>
      </c>
      <c r="C3567" t="s">
        <v>1879</v>
      </c>
      <c r="D3567" t="s">
        <v>4</v>
      </c>
      <c r="E3567" s="3" t="s">
        <v>4</v>
      </c>
      <c r="F3567" t="s">
        <v>1880</v>
      </c>
      <c r="G3567" s="5" t="str">
        <f t="shared" si="55"/>
        <v>View Response</v>
      </c>
      <c r="H3567" t="s">
        <v>3020</v>
      </c>
      <c r="I3567" t="s">
        <v>3029</v>
      </c>
      <c r="J3567" t="s">
        <v>3029</v>
      </c>
      <c r="M3567" t="s">
        <v>2924</v>
      </c>
    </row>
    <row r="3568" spans="1:13" x14ac:dyDescent="0.35">
      <c r="A3568">
        <v>1216944</v>
      </c>
      <c r="B3568" t="s">
        <v>2911</v>
      </c>
      <c r="C3568" t="s">
        <v>1879</v>
      </c>
      <c r="D3568" t="s">
        <v>4</v>
      </c>
      <c r="E3568" s="3" t="s">
        <v>4</v>
      </c>
      <c r="F3568" t="s">
        <v>1880</v>
      </c>
      <c r="G3568" s="5" t="str">
        <f t="shared" si="55"/>
        <v>View Response</v>
      </c>
      <c r="H3568" t="s">
        <v>3020</v>
      </c>
      <c r="I3568" t="s">
        <v>3029</v>
      </c>
      <c r="J3568" t="s">
        <v>3029</v>
      </c>
      <c r="M3568" t="s">
        <v>2950</v>
      </c>
    </row>
    <row r="3569" spans="1:14" x14ac:dyDescent="0.35">
      <c r="A3569">
        <v>1216944</v>
      </c>
      <c r="B3569" t="s">
        <v>2911</v>
      </c>
      <c r="C3569" t="s">
        <v>1879</v>
      </c>
      <c r="D3569" t="s">
        <v>4</v>
      </c>
      <c r="E3569" s="3" t="s">
        <v>4</v>
      </c>
      <c r="F3569" t="s">
        <v>1880</v>
      </c>
      <c r="G3569" s="5" t="str">
        <f t="shared" si="55"/>
        <v>View Response</v>
      </c>
      <c r="H3569" t="s">
        <v>3020</v>
      </c>
      <c r="I3569" t="s">
        <v>3029</v>
      </c>
      <c r="J3569" t="s">
        <v>3029</v>
      </c>
      <c r="M3569" t="s">
        <v>2920</v>
      </c>
    </row>
    <row r="3570" spans="1:14" x14ac:dyDescent="0.35">
      <c r="A3570">
        <v>1309494</v>
      </c>
      <c r="B3570" t="s">
        <v>3032</v>
      </c>
      <c r="C3570" t="s">
        <v>1707</v>
      </c>
      <c r="D3570" t="s">
        <v>3033</v>
      </c>
      <c r="E3570" s="3" t="s">
        <v>127</v>
      </c>
      <c r="F3570" t="s">
        <v>3034</v>
      </c>
      <c r="G3570" s="5" t="str">
        <f t="shared" ref="G3570:G3587" si="56">HYPERLINK(F3570,"View Response")</f>
        <v>View Response</v>
      </c>
      <c r="H3570" s="9" t="s">
        <v>3020</v>
      </c>
      <c r="I3570" s="9" t="s">
        <v>3024</v>
      </c>
      <c r="J3570" s="9" t="s">
        <v>3021</v>
      </c>
      <c r="L3570" t="s">
        <v>2943</v>
      </c>
    </row>
    <row r="3571" spans="1:14" x14ac:dyDescent="0.35">
      <c r="A3571">
        <v>1309494</v>
      </c>
      <c r="B3571" t="s">
        <v>3032</v>
      </c>
      <c r="C3571" t="s">
        <v>1707</v>
      </c>
      <c r="D3571" t="s">
        <v>3033</v>
      </c>
      <c r="E3571" s="3" t="s">
        <v>127</v>
      </c>
      <c r="F3571" t="s">
        <v>3034</v>
      </c>
      <c r="G3571" s="5" t="str">
        <f t="shared" ref="G3571:G3578" si="57">HYPERLINK(F3571,"View Response")</f>
        <v>View Response</v>
      </c>
      <c r="H3571" s="9" t="s">
        <v>3020</v>
      </c>
      <c r="I3571" s="9" t="s">
        <v>3024</v>
      </c>
      <c r="J3571" s="9" t="s">
        <v>3021</v>
      </c>
      <c r="L3571" t="s">
        <v>2981</v>
      </c>
    </row>
    <row r="3572" spans="1:14" x14ac:dyDescent="0.35">
      <c r="A3572">
        <v>1309494</v>
      </c>
      <c r="B3572" t="s">
        <v>3032</v>
      </c>
      <c r="C3572" t="s">
        <v>1707</v>
      </c>
      <c r="D3572" t="s">
        <v>3033</v>
      </c>
      <c r="E3572" s="3" t="s">
        <v>127</v>
      </c>
      <c r="F3572" t="s">
        <v>3034</v>
      </c>
      <c r="G3572" s="5" t="str">
        <f t="shared" si="57"/>
        <v>View Response</v>
      </c>
      <c r="H3572" s="9" t="s">
        <v>3020</v>
      </c>
      <c r="I3572" s="9" t="s">
        <v>3024</v>
      </c>
      <c r="J3572" s="9" t="s">
        <v>3021</v>
      </c>
      <c r="L3572" t="s">
        <v>2937</v>
      </c>
    </row>
    <row r="3573" spans="1:14" x14ac:dyDescent="0.35">
      <c r="A3573">
        <v>1309494</v>
      </c>
      <c r="B3573" t="s">
        <v>3032</v>
      </c>
      <c r="C3573" t="s">
        <v>1707</v>
      </c>
      <c r="D3573" t="s">
        <v>3033</v>
      </c>
      <c r="E3573" s="3" t="s">
        <v>127</v>
      </c>
      <c r="F3573" t="s">
        <v>3034</v>
      </c>
      <c r="G3573" s="5" t="str">
        <f t="shared" si="57"/>
        <v>View Response</v>
      </c>
      <c r="H3573" s="9" t="s">
        <v>3020</v>
      </c>
      <c r="I3573" s="9" t="s">
        <v>3024</v>
      </c>
      <c r="J3573" s="9" t="s">
        <v>3021</v>
      </c>
      <c r="L3573" t="s">
        <v>2954</v>
      </c>
    </row>
    <row r="3574" spans="1:14" x14ac:dyDescent="0.35">
      <c r="A3574">
        <v>1309494</v>
      </c>
      <c r="B3574" t="s">
        <v>3032</v>
      </c>
      <c r="C3574" t="s">
        <v>1707</v>
      </c>
      <c r="D3574" t="s">
        <v>3033</v>
      </c>
      <c r="E3574" s="3" t="s">
        <v>127</v>
      </c>
      <c r="F3574" t="s">
        <v>3034</v>
      </c>
      <c r="G3574" s="5" t="str">
        <f t="shared" si="57"/>
        <v>View Response</v>
      </c>
      <c r="H3574" s="9" t="s">
        <v>3020</v>
      </c>
      <c r="I3574" s="9" t="s">
        <v>3024</v>
      </c>
      <c r="J3574" s="9" t="s">
        <v>3021</v>
      </c>
      <c r="L3574" t="s">
        <v>2925</v>
      </c>
    </row>
    <row r="3575" spans="1:14" x14ac:dyDescent="0.35">
      <c r="A3575">
        <v>1309494</v>
      </c>
      <c r="B3575" t="s">
        <v>3032</v>
      </c>
      <c r="C3575" t="s">
        <v>1707</v>
      </c>
      <c r="D3575" t="s">
        <v>3033</v>
      </c>
      <c r="E3575" s="3" t="s">
        <v>127</v>
      </c>
      <c r="F3575" t="s">
        <v>3034</v>
      </c>
      <c r="G3575" s="5" t="str">
        <f t="shared" si="57"/>
        <v>View Response</v>
      </c>
      <c r="H3575" s="9" t="s">
        <v>3020</v>
      </c>
      <c r="I3575" s="9" t="s">
        <v>3024</v>
      </c>
      <c r="J3575" s="9" t="s">
        <v>3021</v>
      </c>
      <c r="L3575" t="s">
        <v>2998</v>
      </c>
    </row>
    <row r="3576" spans="1:14" x14ac:dyDescent="0.35">
      <c r="A3576">
        <v>1309494</v>
      </c>
      <c r="B3576" t="s">
        <v>3032</v>
      </c>
      <c r="C3576" t="s">
        <v>1707</v>
      </c>
      <c r="D3576" t="s">
        <v>3033</v>
      </c>
      <c r="E3576" s="3" t="s">
        <v>127</v>
      </c>
      <c r="F3576" t="s">
        <v>3034</v>
      </c>
      <c r="G3576" s="5" t="str">
        <f t="shared" si="57"/>
        <v>View Response</v>
      </c>
      <c r="H3576" s="9" t="s">
        <v>3020</v>
      </c>
      <c r="I3576" s="9" t="s">
        <v>3024</v>
      </c>
      <c r="J3576" s="9" t="s">
        <v>3021</v>
      </c>
      <c r="L3576" t="s">
        <v>2958</v>
      </c>
    </row>
    <row r="3577" spans="1:14" x14ac:dyDescent="0.35">
      <c r="A3577">
        <v>1309494</v>
      </c>
      <c r="B3577" t="s">
        <v>3032</v>
      </c>
      <c r="C3577" t="s">
        <v>1707</v>
      </c>
      <c r="D3577" t="s">
        <v>3033</v>
      </c>
      <c r="E3577" s="3" t="s">
        <v>127</v>
      </c>
      <c r="F3577" t="s">
        <v>3034</v>
      </c>
      <c r="G3577" s="5" t="str">
        <f t="shared" si="57"/>
        <v>View Response</v>
      </c>
      <c r="H3577" s="9" t="s">
        <v>3020</v>
      </c>
      <c r="I3577" s="9" t="s">
        <v>3024</v>
      </c>
      <c r="J3577" s="9" t="s">
        <v>3021</v>
      </c>
      <c r="M3577" t="s">
        <v>2922</v>
      </c>
    </row>
    <row r="3578" spans="1:14" x14ac:dyDescent="0.35">
      <c r="A3578">
        <v>1309494</v>
      </c>
      <c r="B3578" t="s">
        <v>3032</v>
      </c>
      <c r="C3578" t="s">
        <v>1707</v>
      </c>
      <c r="D3578" t="s">
        <v>3033</v>
      </c>
      <c r="E3578" s="3" t="s">
        <v>127</v>
      </c>
      <c r="F3578" t="s">
        <v>3034</v>
      </c>
      <c r="G3578" s="5" t="str">
        <f t="shared" si="57"/>
        <v>View Response</v>
      </c>
      <c r="H3578" s="9" t="s">
        <v>3020</v>
      </c>
      <c r="I3578" s="9" t="s">
        <v>3024</v>
      </c>
      <c r="J3578" s="9" t="s">
        <v>3021</v>
      </c>
      <c r="N3578" t="s">
        <v>338</v>
      </c>
    </row>
    <row r="3579" spans="1:14" x14ac:dyDescent="0.35">
      <c r="A3579">
        <v>1309513</v>
      </c>
      <c r="B3579" t="s">
        <v>3032</v>
      </c>
      <c r="C3579" t="s">
        <v>1707</v>
      </c>
      <c r="D3579" t="s">
        <v>3033</v>
      </c>
      <c r="E3579" s="3" t="s">
        <v>127</v>
      </c>
      <c r="F3579" t="s">
        <v>3035</v>
      </c>
      <c r="G3579" s="5" t="str">
        <f t="shared" si="56"/>
        <v>View Response</v>
      </c>
      <c r="H3579" s="9" t="s">
        <v>3020</v>
      </c>
      <c r="I3579" s="9" t="s">
        <v>3024</v>
      </c>
      <c r="J3579" s="9" t="s">
        <v>3021</v>
      </c>
      <c r="L3579" t="s">
        <v>2943</v>
      </c>
    </row>
    <row r="3580" spans="1:14" x14ac:dyDescent="0.35">
      <c r="A3580">
        <v>1309513</v>
      </c>
      <c r="B3580" t="s">
        <v>3032</v>
      </c>
      <c r="C3580" t="s">
        <v>1707</v>
      </c>
      <c r="D3580" t="s">
        <v>3033</v>
      </c>
      <c r="E3580" s="3" t="s">
        <v>127</v>
      </c>
      <c r="F3580" t="s">
        <v>3035</v>
      </c>
      <c r="G3580" s="5" t="str">
        <f t="shared" si="56"/>
        <v>View Response</v>
      </c>
      <c r="H3580" s="9" t="s">
        <v>3020</v>
      </c>
      <c r="I3580" s="9" t="s">
        <v>3024</v>
      </c>
      <c r="J3580" s="9" t="s">
        <v>3021</v>
      </c>
      <c r="L3580" t="s">
        <v>2981</v>
      </c>
    </row>
    <row r="3581" spans="1:14" x14ac:dyDescent="0.35">
      <c r="A3581">
        <v>1309513</v>
      </c>
      <c r="B3581" t="s">
        <v>3032</v>
      </c>
      <c r="C3581" t="s">
        <v>1707</v>
      </c>
      <c r="D3581" t="s">
        <v>3033</v>
      </c>
      <c r="E3581" s="3" t="s">
        <v>127</v>
      </c>
      <c r="F3581" t="s">
        <v>3035</v>
      </c>
      <c r="G3581" s="5" t="str">
        <f t="shared" si="56"/>
        <v>View Response</v>
      </c>
      <c r="H3581" s="9" t="s">
        <v>3020</v>
      </c>
      <c r="I3581" s="9" t="s">
        <v>3024</v>
      </c>
      <c r="J3581" s="9" t="s">
        <v>3021</v>
      </c>
      <c r="L3581" t="s">
        <v>2937</v>
      </c>
    </row>
    <row r="3582" spans="1:14" x14ac:dyDescent="0.35">
      <c r="A3582">
        <v>1309513</v>
      </c>
      <c r="B3582" t="s">
        <v>3032</v>
      </c>
      <c r="C3582" t="s">
        <v>1707</v>
      </c>
      <c r="D3582" t="s">
        <v>3033</v>
      </c>
      <c r="E3582" s="3" t="s">
        <v>127</v>
      </c>
      <c r="F3582" t="s">
        <v>3035</v>
      </c>
      <c r="G3582" s="5" t="str">
        <f t="shared" si="56"/>
        <v>View Response</v>
      </c>
      <c r="H3582" s="9" t="s">
        <v>3020</v>
      </c>
      <c r="I3582" s="9" t="s">
        <v>3024</v>
      </c>
      <c r="J3582" s="9" t="s">
        <v>3021</v>
      </c>
      <c r="L3582" t="s">
        <v>2954</v>
      </c>
    </row>
    <row r="3583" spans="1:14" x14ac:dyDescent="0.35">
      <c r="A3583">
        <v>1309513</v>
      </c>
      <c r="B3583" t="s">
        <v>3032</v>
      </c>
      <c r="C3583" t="s">
        <v>1707</v>
      </c>
      <c r="D3583" t="s">
        <v>3033</v>
      </c>
      <c r="E3583" s="3" t="s">
        <v>127</v>
      </c>
      <c r="F3583" t="s">
        <v>3035</v>
      </c>
      <c r="G3583" s="5" t="str">
        <f t="shared" si="56"/>
        <v>View Response</v>
      </c>
      <c r="H3583" s="9" t="s">
        <v>3020</v>
      </c>
      <c r="I3583" s="9" t="s">
        <v>3024</v>
      </c>
      <c r="J3583" s="9" t="s">
        <v>3021</v>
      </c>
      <c r="L3583" t="s">
        <v>2925</v>
      </c>
    </row>
    <row r="3584" spans="1:14" x14ac:dyDescent="0.35">
      <c r="A3584">
        <v>1309513</v>
      </c>
      <c r="B3584" t="s">
        <v>3032</v>
      </c>
      <c r="C3584" t="s">
        <v>1707</v>
      </c>
      <c r="D3584" t="s">
        <v>3033</v>
      </c>
      <c r="E3584" s="3" t="s">
        <v>127</v>
      </c>
      <c r="F3584" t="s">
        <v>3035</v>
      </c>
      <c r="G3584" s="5" t="str">
        <f t="shared" si="56"/>
        <v>View Response</v>
      </c>
      <c r="H3584" s="9" t="s">
        <v>3020</v>
      </c>
      <c r="I3584" s="9" t="s">
        <v>3024</v>
      </c>
      <c r="J3584" s="9" t="s">
        <v>3021</v>
      </c>
      <c r="L3584" t="s">
        <v>2998</v>
      </c>
    </row>
    <row r="3585" spans="1:14" x14ac:dyDescent="0.35">
      <c r="A3585">
        <v>1309513</v>
      </c>
      <c r="B3585" t="s">
        <v>3032</v>
      </c>
      <c r="C3585" t="s">
        <v>1707</v>
      </c>
      <c r="D3585" t="s">
        <v>3033</v>
      </c>
      <c r="E3585" s="3" t="s">
        <v>127</v>
      </c>
      <c r="F3585" t="s">
        <v>3035</v>
      </c>
      <c r="G3585" s="5" t="str">
        <f t="shared" si="56"/>
        <v>View Response</v>
      </c>
      <c r="H3585" s="9" t="s">
        <v>3020</v>
      </c>
      <c r="I3585" s="9" t="s">
        <v>3024</v>
      </c>
      <c r="J3585" s="9" t="s">
        <v>3021</v>
      </c>
      <c r="L3585" t="s">
        <v>2958</v>
      </c>
    </row>
    <row r="3586" spans="1:14" x14ac:dyDescent="0.35">
      <c r="A3586">
        <v>1309513</v>
      </c>
      <c r="B3586" t="s">
        <v>3032</v>
      </c>
      <c r="C3586" t="s">
        <v>1707</v>
      </c>
      <c r="D3586" t="s">
        <v>3033</v>
      </c>
      <c r="E3586" s="3" t="s">
        <v>127</v>
      </c>
      <c r="F3586" t="s">
        <v>3035</v>
      </c>
      <c r="G3586" s="5" t="str">
        <f t="shared" si="56"/>
        <v>View Response</v>
      </c>
      <c r="H3586" s="9" t="s">
        <v>3020</v>
      </c>
      <c r="I3586" s="9" t="s">
        <v>3024</v>
      </c>
      <c r="J3586" s="9" t="s">
        <v>3021</v>
      </c>
      <c r="M3586" t="s">
        <v>2922</v>
      </c>
    </row>
    <row r="3587" spans="1:14" x14ac:dyDescent="0.35">
      <c r="A3587">
        <v>1309513</v>
      </c>
      <c r="B3587" t="s">
        <v>3032</v>
      </c>
      <c r="C3587" t="s">
        <v>1707</v>
      </c>
      <c r="D3587" t="s">
        <v>3033</v>
      </c>
      <c r="E3587" s="3" t="s">
        <v>127</v>
      </c>
      <c r="F3587" t="s">
        <v>3035</v>
      </c>
      <c r="G3587" s="5" t="str">
        <f t="shared" si="56"/>
        <v>View Response</v>
      </c>
      <c r="H3587" s="9" t="s">
        <v>3020</v>
      </c>
      <c r="I3587" s="9" t="s">
        <v>3024</v>
      </c>
      <c r="J3587" s="9" t="s">
        <v>3021</v>
      </c>
      <c r="N3587" t="s">
        <v>338</v>
      </c>
    </row>
    <row r="3588" spans="1:14" x14ac:dyDescent="0.35">
      <c r="A3588">
        <v>1315574</v>
      </c>
      <c r="B3588" t="s">
        <v>3036</v>
      </c>
      <c r="E3588" s="3"/>
      <c r="F3588" t="s">
        <v>3037</v>
      </c>
      <c r="G3588" s="5" t="str">
        <f>HYPERLINK(F3588,"View Response")</f>
        <v>View Response</v>
      </c>
      <c r="H3588" s="9" t="s">
        <v>3020</v>
      </c>
      <c r="I3588" t="s">
        <v>3023</v>
      </c>
      <c r="J3588" s="9" t="s">
        <v>3029</v>
      </c>
      <c r="L3588" t="s">
        <v>2987</v>
      </c>
    </row>
    <row r="3589" spans="1:14" x14ac:dyDescent="0.35">
      <c r="A3589">
        <v>1315574</v>
      </c>
      <c r="B3589" t="s">
        <v>3036</v>
      </c>
      <c r="E3589" s="3"/>
      <c r="F3589" t="s">
        <v>3037</v>
      </c>
      <c r="G3589" s="5" t="str">
        <f t="shared" ref="G3589:G3595" si="58">HYPERLINK(F3589,"View Response")</f>
        <v>View Response</v>
      </c>
      <c r="H3589" s="9" t="s">
        <v>3020</v>
      </c>
      <c r="I3589" t="s">
        <v>3023</v>
      </c>
      <c r="J3589" s="9" t="s">
        <v>3029</v>
      </c>
      <c r="L3589" t="s">
        <v>2981</v>
      </c>
    </row>
    <row r="3590" spans="1:14" x14ac:dyDescent="0.35">
      <c r="A3590">
        <v>1315574</v>
      </c>
      <c r="B3590" t="s">
        <v>3036</v>
      </c>
      <c r="E3590" s="3"/>
      <c r="F3590" t="s">
        <v>3037</v>
      </c>
      <c r="G3590" s="5" t="str">
        <f t="shared" si="58"/>
        <v>View Response</v>
      </c>
      <c r="H3590" s="9" t="s">
        <v>3020</v>
      </c>
      <c r="I3590" t="s">
        <v>3023</v>
      </c>
      <c r="J3590" s="9" t="s">
        <v>3029</v>
      </c>
      <c r="L3590" t="s">
        <v>2937</v>
      </c>
    </row>
    <row r="3591" spans="1:14" x14ac:dyDescent="0.35">
      <c r="A3591">
        <v>1315574</v>
      </c>
      <c r="B3591" t="s">
        <v>3036</v>
      </c>
      <c r="E3591" s="3"/>
      <c r="F3591" t="s">
        <v>3037</v>
      </c>
      <c r="G3591" s="5" t="str">
        <f t="shared" si="58"/>
        <v>View Response</v>
      </c>
      <c r="H3591" s="9" t="s">
        <v>3020</v>
      </c>
      <c r="I3591" t="s">
        <v>3023</v>
      </c>
      <c r="J3591" s="9" t="s">
        <v>3029</v>
      </c>
      <c r="L3591" t="s">
        <v>2949</v>
      </c>
    </row>
    <row r="3592" spans="1:14" x14ac:dyDescent="0.35">
      <c r="A3592">
        <v>1315574</v>
      </c>
      <c r="B3592" t="s">
        <v>3036</v>
      </c>
      <c r="E3592" s="3"/>
      <c r="F3592" t="s">
        <v>3037</v>
      </c>
      <c r="G3592" s="5" t="str">
        <f t="shared" si="58"/>
        <v>View Response</v>
      </c>
      <c r="H3592" s="9" t="s">
        <v>3020</v>
      </c>
      <c r="I3592" t="s">
        <v>3023</v>
      </c>
      <c r="J3592" s="9" t="s">
        <v>3029</v>
      </c>
      <c r="L3592" t="s">
        <v>2989</v>
      </c>
    </row>
    <row r="3593" spans="1:14" x14ac:dyDescent="0.35">
      <c r="A3593">
        <v>1315574</v>
      </c>
      <c r="B3593" t="s">
        <v>3036</v>
      </c>
      <c r="E3593" s="3"/>
      <c r="F3593" t="s">
        <v>3037</v>
      </c>
      <c r="G3593" s="5" t="str">
        <f t="shared" si="58"/>
        <v>View Response</v>
      </c>
      <c r="H3593" s="9" t="s">
        <v>3020</v>
      </c>
      <c r="I3593" t="s">
        <v>3023</v>
      </c>
      <c r="J3593" s="9" t="s">
        <v>3029</v>
      </c>
      <c r="L3593" t="s">
        <v>2990</v>
      </c>
    </row>
    <row r="3594" spans="1:14" x14ac:dyDescent="0.35">
      <c r="A3594">
        <v>1315574</v>
      </c>
      <c r="B3594" t="s">
        <v>3036</v>
      </c>
      <c r="E3594" s="3"/>
      <c r="F3594" t="s">
        <v>3037</v>
      </c>
      <c r="G3594" s="5" t="str">
        <f t="shared" si="58"/>
        <v>View Response</v>
      </c>
      <c r="H3594" s="9" t="s">
        <v>3020</v>
      </c>
      <c r="I3594" t="s">
        <v>3023</v>
      </c>
      <c r="J3594" s="9" t="s">
        <v>3029</v>
      </c>
      <c r="L3594" t="s">
        <v>2930</v>
      </c>
    </row>
    <row r="3595" spans="1:14" x14ac:dyDescent="0.35">
      <c r="A3595">
        <v>1315574</v>
      </c>
      <c r="B3595" t="s">
        <v>3036</v>
      </c>
      <c r="E3595" s="3"/>
      <c r="F3595" t="s">
        <v>3037</v>
      </c>
      <c r="G3595" s="5" t="str">
        <f t="shared" si="58"/>
        <v>View Response</v>
      </c>
      <c r="H3595" s="9" t="s">
        <v>3020</v>
      </c>
      <c r="I3595" t="s">
        <v>3023</v>
      </c>
      <c r="J3595" s="9" t="s">
        <v>3029</v>
      </c>
      <c r="L3595" t="s">
        <v>2976</v>
      </c>
    </row>
    <row r="3596" spans="1:14" x14ac:dyDescent="0.35">
      <c r="A3596">
        <v>1315574</v>
      </c>
      <c r="B3596" t="s">
        <v>3036</v>
      </c>
      <c r="E3596" s="3"/>
      <c r="F3596" t="s">
        <v>3037</v>
      </c>
      <c r="G3596" s="5" t="str">
        <f>HYPERLINK(F3596,"View Response")</f>
        <v>View Response</v>
      </c>
      <c r="H3596" s="9" t="s">
        <v>3020</v>
      </c>
      <c r="I3596" t="s">
        <v>3023</v>
      </c>
      <c r="J3596" s="9" t="s">
        <v>3029</v>
      </c>
      <c r="L3596" t="s">
        <v>2977</v>
      </c>
    </row>
    <row r="3597" spans="1:14" x14ac:dyDescent="0.35">
      <c r="A3597">
        <v>1315574</v>
      </c>
      <c r="B3597" t="s">
        <v>3036</v>
      </c>
      <c r="E3597" s="3"/>
      <c r="F3597" t="s">
        <v>3037</v>
      </c>
      <c r="G3597" s="5" t="str">
        <f t="shared" ref="G3597:G3600" si="59">HYPERLINK(F3597,"View Response")</f>
        <v>View Response</v>
      </c>
      <c r="H3597" s="9" t="s">
        <v>3020</v>
      </c>
      <c r="I3597" t="s">
        <v>3023</v>
      </c>
      <c r="J3597" s="9" t="s">
        <v>3029</v>
      </c>
      <c r="L3597" t="s">
        <v>3005</v>
      </c>
    </row>
    <row r="3598" spans="1:14" x14ac:dyDescent="0.35">
      <c r="A3598">
        <v>1315574</v>
      </c>
      <c r="B3598" t="s">
        <v>3036</v>
      </c>
      <c r="E3598" s="3"/>
      <c r="F3598" t="s">
        <v>3037</v>
      </c>
      <c r="G3598" s="5" t="str">
        <f t="shared" si="59"/>
        <v>View Response</v>
      </c>
      <c r="H3598" s="9" t="s">
        <v>3020</v>
      </c>
      <c r="I3598" t="s">
        <v>3023</v>
      </c>
      <c r="J3598" s="9" t="s">
        <v>3029</v>
      </c>
      <c r="L3598" t="s">
        <v>2961</v>
      </c>
    </row>
    <row r="3599" spans="1:14" x14ac:dyDescent="0.35">
      <c r="A3599">
        <v>1315574</v>
      </c>
      <c r="B3599" t="s">
        <v>3036</v>
      </c>
      <c r="E3599" s="3"/>
      <c r="F3599" t="s">
        <v>3037</v>
      </c>
      <c r="G3599" s="5" t="str">
        <f t="shared" si="59"/>
        <v>View Response</v>
      </c>
      <c r="H3599" s="9" t="s">
        <v>3020</v>
      </c>
      <c r="I3599" t="s">
        <v>3023</v>
      </c>
      <c r="J3599" s="9" t="s">
        <v>3029</v>
      </c>
      <c r="L3599" t="s">
        <v>2955</v>
      </c>
    </row>
    <row r="3600" spans="1:14" x14ac:dyDescent="0.35">
      <c r="A3600">
        <v>1315574</v>
      </c>
      <c r="B3600" t="s">
        <v>3036</v>
      </c>
      <c r="E3600" s="3"/>
      <c r="F3600" t="s">
        <v>3037</v>
      </c>
      <c r="G3600" s="5" t="str">
        <f t="shared" si="59"/>
        <v>View Response</v>
      </c>
      <c r="H3600" s="9" t="s">
        <v>3020</v>
      </c>
      <c r="I3600" t="s">
        <v>3023</v>
      </c>
      <c r="J3600" s="9" t="s">
        <v>3029</v>
      </c>
      <c r="M3600" t="s">
        <v>2924</v>
      </c>
    </row>
    <row r="3601" spans="1:13" x14ac:dyDescent="0.35">
      <c r="A3601">
        <v>1315574</v>
      </c>
      <c r="B3601" t="s">
        <v>3036</v>
      </c>
      <c r="E3601" s="3"/>
      <c r="F3601" t="s">
        <v>3037</v>
      </c>
      <c r="G3601" s="5" t="str">
        <f>HYPERLINK(F3601,"View Response")</f>
        <v>View Response</v>
      </c>
      <c r="H3601" s="9" t="s">
        <v>3020</v>
      </c>
      <c r="I3601" t="s">
        <v>3023</v>
      </c>
      <c r="J3601" s="9" t="s">
        <v>3029</v>
      </c>
      <c r="M3601" t="s">
        <v>2923</v>
      </c>
    </row>
  </sheetData>
  <sheetProtection algorithmName="SHA-512" hashValue="mMqsoPGcMTt2ofNnNC1ADUbfWvQBkDBI2h0QcMgIY/GtT11YaLZbFIxY7uy7dzFG92lrAvqpskM0gNsfA62z+g==" saltValue="eQhy/J/lJ4+zaxxG6p/PCg==" spinCount="100000" sheet="1" objects="1" scenarios="1" sort="0" autoFilter="0"/>
  <phoneticPr fontId="5" type="noConversion"/>
  <pageMargins left="0.7" right="0.7" top="0.75" bottom="0.75" header="0.3" footer="0.3"/>
  <pageSetup paperSize="9"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1D574CAB54E64DB3A36736364ECBA7" ma:contentTypeVersion="16" ma:contentTypeDescription="Create a new document." ma:contentTypeScope="" ma:versionID="8da3726eae0d298c94dc93a83f73af8d">
  <xsd:schema xmlns:xsd="http://www.w3.org/2001/XMLSchema" xmlns:xs="http://www.w3.org/2001/XMLSchema" xmlns:p="http://schemas.microsoft.com/office/2006/metadata/properties" xmlns:ns2="d99d8b16-b090-40fc-9443-b57b334c5cd1" xmlns:ns3="9a1bc7d6-46a8-4800-9015-79fdc63d8720" targetNamespace="http://schemas.microsoft.com/office/2006/metadata/properties" ma:root="true" ma:fieldsID="f765b29c4c5811816dc339632ab92837" ns2:_="" ns3:_="">
    <xsd:import namespace="d99d8b16-b090-40fc-9443-b57b334c5cd1"/>
    <xsd:import namespace="9a1bc7d6-46a8-4800-9015-79fdc63d872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9d8b16-b090-40fc-9443-b57b334c5c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1cba337-b7d6-44d7-abde-4897ba9c68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a1bc7d6-46a8-4800-9015-79fdc63d872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4b73390-ce57-495c-9723-a1fc0522154a}" ma:internalName="TaxCatchAll" ma:showField="CatchAllData" ma:web="9a1bc7d6-46a8-4800-9015-79fdc63d87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99d8b16-b090-40fc-9443-b57b334c5cd1">
      <Terms xmlns="http://schemas.microsoft.com/office/infopath/2007/PartnerControls"/>
    </lcf76f155ced4ddcb4097134ff3c332f>
    <TaxCatchAll xmlns="9a1bc7d6-46a8-4800-9015-79fdc63d8720" xsi:nil="true"/>
  </documentManagement>
</p:properties>
</file>

<file path=customXml/itemProps1.xml><?xml version="1.0" encoding="utf-8"?>
<ds:datastoreItem xmlns:ds="http://schemas.openxmlformats.org/officeDocument/2006/customXml" ds:itemID="{0B5327F0-5693-4E69-A39E-119E8458EC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9d8b16-b090-40fc-9443-b57b334c5cd1"/>
    <ds:schemaRef ds:uri="9a1bc7d6-46a8-4800-9015-79fdc63d87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BDC691-FB94-4723-AEC8-2332BCB49795}">
  <ds:schemaRefs>
    <ds:schemaRef ds:uri="http://schemas.microsoft.com/sharepoint/v3/contenttype/forms"/>
  </ds:schemaRefs>
</ds:datastoreItem>
</file>

<file path=customXml/itemProps3.xml><?xml version="1.0" encoding="utf-8"?>
<ds:datastoreItem xmlns:ds="http://schemas.openxmlformats.org/officeDocument/2006/customXml" ds:itemID="{3ADE4235-BF8D-4656-9277-8D5118222883}">
  <ds:schemaRefs>
    <ds:schemaRef ds:uri="http://purl.org/dc/dcmitype/"/>
    <ds:schemaRef ds:uri="http://schemas.microsoft.com/office/2006/metadata/properties"/>
    <ds:schemaRef ds:uri="http://purl.org/dc/elements/1.1/"/>
    <ds:schemaRef ds:uri="http://schemas.microsoft.com/office/2006/documentManagement/types"/>
    <ds:schemaRef ds:uri="http://purl.org/dc/terms/"/>
    <ds:schemaRef ds:uri="d99d8b16-b090-40fc-9443-b57b334c5cd1"/>
    <ds:schemaRef ds:uri="http://schemas.microsoft.com/office/infopath/2007/PartnerControls"/>
    <ds:schemaRef ds:uri="http://schemas.openxmlformats.org/package/2006/metadata/core-properties"/>
    <ds:schemaRef ds:uri="9a1bc7d6-46a8-4800-9015-79fdc63d872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By Respondent</vt:lpstr>
      <vt:lpstr>By Policy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Kath.Clegg</cp:lastModifiedBy>
  <dcterms:created xsi:type="dcterms:W3CDTF">2024-07-24T18:55:40Z</dcterms:created>
  <dcterms:modified xsi:type="dcterms:W3CDTF">2026-03-13T15:12:11Z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0x010100441D574CAB54E64DB3A36736364ECBA7</vt:lpwstr>
  </property>
  <property fmtid="{D5CDD505-2E9C-101B-9397-08002B2CF9AE}" pid="3" name="MediaServiceImageTags">
    <vt:lpwstr/>
  </property>
</Properties>
</file>